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Решение № 502 от 22.11.2024 о внесении изменений в бюджет 2024-2026\"/>
    </mc:Choice>
  </mc:AlternateContent>
  <bookViews>
    <workbookView xWindow="0" yWindow="0" windowWidth="28800" windowHeight="11835"/>
  </bookViews>
  <sheets>
    <sheet name="2.доходы" sheetId="1" r:id="rId1"/>
  </sheets>
  <definedNames>
    <definedName name="_xlnm._FilterDatabase" localSheetId="0" hidden="1">'2.доходы'!$A$10:$K$149</definedName>
    <definedName name="_xlnm.Print_Area" localSheetId="0">'2.доходы'!$A$1:$K$158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2" i="1" l="1"/>
  <c r="D15" i="1"/>
  <c r="K156" i="1" l="1"/>
  <c r="H156" i="1"/>
  <c r="E156" i="1"/>
  <c r="E155" i="1" s="1"/>
  <c r="E154" i="1" s="1"/>
  <c r="K155" i="1"/>
  <c r="K154" i="1" s="1"/>
  <c r="J155" i="1"/>
  <c r="J154" i="1" s="1"/>
  <c r="I155" i="1"/>
  <c r="I154" i="1" s="1"/>
  <c r="H155" i="1"/>
  <c r="H154" i="1" s="1"/>
  <c r="F155" i="1"/>
  <c r="F154" i="1" s="1"/>
  <c r="C155" i="1"/>
  <c r="C154" i="1" s="1"/>
  <c r="K153" i="1"/>
  <c r="H153" i="1"/>
  <c r="E153" i="1"/>
  <c r="K152" i="1"/>
  <c r="H152" i="1"/>
  <c r="H151" i="1" s="1"/>
  <c r="H150" i="1" s="1"/>
  <c r="E152" i="1"/>
  <c r="K151" i="1"/>
  <c r="K150" i="1" s="1"/>
  <c r="J151" i="1"/>
  <c r="I151" i="1"/>
  <c r="G151" i="1"/>
  <c r="G150" i="1" s="1"/>
  <c r="F151" i="1"/>
  <c r="F150" i="1" s="1"/>
  <c r="D151" i="1"/>
  <c r="D150" i="1" s="1"/>
  <c r="C151" i="1"/>
  <c r="C150" i="1" s="1"/>
  <c r="J150" i="1"/>
  <c r="I150" i="1"/>
  <c r="K149" i="1"/>
  <c r="K148" i="1" s="1"/>
  <c r="K147" i="1" s="1"/>
  <c r="H149" i="1"/>
  <c r="H148" i="1" s="1"/>
  <c r="H147" i="1" s="1"/>
  <c r="E149" i="1"/>
  <c r="E148" i="1" s="1"/>
  <c r="E147" i="1" s="1"/>
  <c r="J148" i="1"/>
  <c r="J147" i="1" s="1"/>
  <c r="I148" i="1"/>
  <c r="I147" i="1" s="1"/>
  <c r="G148" i="1"/>
  <c r="G147" i="1" s="1"/>
  <c r="F148" i="1"/>
  <c r="F147" i="1" s="1"/>
  <c r="D148" i="1"/>
  <c r="D147" i="1" s="1"/>
  <c r="C148" i="1"/>
  <c r="C147" i="1" s="1"/>
  <c r="K146" i="1"/>
  <c r="K145" i="1" s="1"/>
  <c r="K144" i="1" s="1"/>
  <c r="H146" i="1"/>
  <c r="E146" i="1"/>
  <c r="E145" i="1" s="1"/>
  <c r="E144" i="1" s="1"/>
  <c r="J145" i="1"/>
  <c r="J144" i="1" s="1"/>
  <c r="I145" i="1"/>
  <c r="I144" i="1" s="1"/>
  <c r="H145" i="1"/>
  <c r="H144" i="1" s="1"/>
  <c r="G145" i="1"/>
  <c r="G144" i="1" s="1"/>
  <c r="F145" i="1"/>
  <c r="F144" i="1" s="1"/>
  <c r="D145" i="1"/>
  <c r="C145" i="1"/>
  <c r="D144" i="1"/>
  <c r="C144" i="1"/>
  <c r="K143" i="1"/>
  <c r="H143" i="1"/>
  <c r="D143" i="1"/>
  <c r="E143" i="1" s="1"/>
  <c r="K142" i="1"/>
  <c r="H142" i="1"/>
  <c r="E142" i="1"/>
  <c r="E141" i="1"/>
  <c r="K140" i="1"/>
  <c r="H140" i="1"/>
  <c r="E140" i="1"/>
  <c r="K139" i="1"/>
  <c r="K135" i="1" s="1"/>
  <c r="H139" i="1"/>
  <c r="E139" i="1"/>
  <c r="K138" i="1"/>
  <c r="H138" i="1"/>
  <c r="D138" i="1"/>
  <c r="E138" i="1" s="1"/>
  <c r="K137" i="1"/>
  <c r="H137" i="1"/>
  <c r="E137" i="1"/>
  <c r="E136" i="1"/>
  <c r="J135" i="1"/>
  <c r="I135" i="1"/>
  <c r="G135" i="1"/>
  <c r="F135" i="1"/>
  <c r="D135" i="1"/>
  <c r="C135" i="1"/>
  <c r="K134" i="1"/>
  <c r="H134" i="1"/>
  <c r="E134" i="1"/>
  <c r="K133" i="1"/>
  <c r="H133" i="1"/>
  <c r="E133" i="1"/>
  <c r="K132" i="1"/>
  <c r="H132" i="1"/>
  <c r="E132" i="1"/>
  <c r="K131" i="1"/>
  <c r="H131" i="1"/>
  <c r="E131" i="1"/>
  <c r="K130" i="1"/>
  <c r="H130" i="1"/>
  <c r="E130" i="1"/>
  <c r="K129" i="1"/>
  <c r="K126" i="1" s="1"/>
  <c r="H129" i="1"/>
  <c r="E129" i="1"/>
  <c r="K128" i="1"/>
  <c r="H128" i="1"/>
  <c r="E128" i="1"/>
  <c r="K127" i="1"/>
  <c r="H127" i="1"/>
  <c r="E127" i="1"/>
  <c r="E126" i="1" s="1"/>
  <c r="J126" i="1"/>
  <c r="I126" i="1"/>
  <c r="H126" i="1"/>
  <c r="G126" i="1"/>
  <c r="F126" i="1"/>
  <c r="D126" i="1"/>
  <c r="C126" i="1"/>
  <c r="K125" i="1"/>
  <c r="H125" i="1"/>
  <c r="E125" i="1"/>
  <c r="K124" i="1"/>
  <c r="H124" i="1"/>
  <c r="E124" i="1"/>
  <c r="K123" i="1"/>
  <c r="H123" i="1"/>
  <c r="E123" i="1"/>
  <c r="K122" i="1"/>
  <c r="H122" i="1"/>
  <c r="E122" i="1"/>
  <c r="K121" i="1"/>
  <c r="H121" i="1"/>
  <c r="E121" i="1"/>
  <c r="K120" i="1"/>
  <c r="H120" i="1"/>
  <c r="E120" i="1"/>
  <c r="K119" i="1"/>
  <c r="H119" i="1"/>
  <c r="E119" i="1"/>
  <c r="K118" i="1"/>
  <c r="H118" i="1"/>
  <c r="E118" i="1"/>
  <c r="K117" i="1"/>
  <c r="H117" i="1"/>
  <c r="E117" i="1"/>
  <c r="K116" i="1"/>
  <c r="H116" i="1"/>
  <c r="E116" i="1"/>
  <c r="E115" i="1"/>
  <c r="K114" i="1"/>
  <c r="H114" i="1"/>
  <c r="E114" i="1"/>
  <c r="K113" i="1"/>
  <c r="H113" i="1"/>
  <c r="E113" i="1"/>
  <c r="K112" i="1"/>
  <c r="H112" i="1"/>
  <c r="E112" i="1"/>
  <c r="K111" i="1"/>
  <c r="H111" i="1"/>
  <c r="E111" i="1"/>
  <c r="K110" i="1"/>
  <c r="H110" i="1"/>
  <c r="E110" i="1"/>
  <c r="K109" i="1"/>
  <c r="H109" i="1"/>
  <c r="E109" i="1"/>
  <c r="K108" i="1"/>
  <c r="H108" i="1"/>
  <c r="E108" i="1"/>
  <c r="K107" i="1"/>
  <c r="H107" i="1"/>
  <c r="E107" i="1"/>
  <c r="K106" i="1"/>
  <c r="H106" i="1"/>
  <c r="E106" i="1"/>
  <c r="K105" i="1"/>
  <c r="H105" i="1"/>
  <c r="E105" i="1"/>
  <c r="K104" i="1"/>
  <c r="H104" i="1"/>
  <c r="E104" i="1"/>
  <c r="J103" i="1"/>
  <c r="I103" i="1"/>
  <c r="G103" i="1"/>
  <c r="F103" i="1"/>
  <c r="D103" i="1"/>
  <c r="C103" i="1"/>
  <c r="E102" i="1"/>
  <c r="K101" i="1"/>
  <c r="H101" i="1"/>
  <c r="E101" i="1"/>
  <c r="H100" i="1"/>
  <c r="E100" i="1"/>
  <c r="K99" i="1"/>
  <c r="K98" i="1" s="1"/>
  <c r="H99" i="1"/>
  <c r="H98" i="1" s="1"/>
  <c r="E99" i="1"/>
  <c r="J98" i="1"/>
  <c r="I98" i="1"/>
  <c r="G98" i="1"/>
  <c r="F98" i="1"/>
  <c r="D98" i="1"/>
  <c r="C98" i="1"/>
  <c r="K95" i="1"/>
  <c r="H95" i="1"/>
  <c r="E95" i="1"/>
  <c r="K94" i="1"/>
  <c r="K93" i="1" s="1"/>
  <c r="K92" i="1" s="1"/>
  <c r="H94" i="1"/>
  <c r="D94" i="1"/>
  <c r="D91" i="1" s="1"/>
  <c r="C94" i="1"/>
  <c r="C91" i="1" s="1"/>
  <c r="E93" i="1"/>
  <c r="J92" i="1"/>
  <c r="J91" i="1" s="1"/>
  <c r="I92" i="1"/>
  <c r="G92" i="1"/>
  <c r="G91" i="1" s="1"/>
  <c r="F92" i="1"/>
  <c r="F91" i="1" s="1"/>
  <c r="E92" i="1"/>
  <c r="D92" i="1"/>
  <c r="C92" i="1"/>
  <c r="I91" i="1"/>
  <c r="K90" i="1"/>
  <c r="H90" i="1"/>
  <c r="E90" i="1"/>
  <c r="K89" i="1"/>
  <c r="H89" i="1"/>
  <c r="E89" i="1"/>
  <c r="K88" i="1"/>
  <c r="H88" i="1"/>
  <c r="E88" i="1"/>
  <c r="K87" i="1"/>
  <c r="H87" i="1"/>
  <c r="E87" i="1"/>
  <c r="K86" i="1"/>
  <c r="H86" i="1"/>
  <c r="E86" i="1"/>
  <c r="K85" i="1"/>
  <c r="H85" i="1"/>
  <c r="E85" i="1"/>
  <c r="K84" i="1"/>
  <c r="H84" i="1"/>
  <c r="E84" i="1"/>
  <c r="K83" i="1"/>
  <c r="H83" i="1"/>
  <c r="E83" i="1"/>
  <c r="K82" i="1"/>
  <c r="H82" i="1"/>
  <c r="E82" i="1"/>
  <c r="K81" i="1"/>
  <c r="H81" i="1"/>
  <c r="E81" i="1"/>
  <c r="K80" i="1"/>
  <c r="H80" i="1"/>
  <c r="E80" i="1"/>
  <c r="K79" i="1"/>
  <c r="H79" i="1"/>
  <c r="E79" i="1"/>
  <c r="K78" i="1"/>
  <c r="H78" i="1"/>
  <c r="E78" i="1"/>
  <c r="K77" i="1"/>
  <c r="H77" i="1"/>
  <c r="E77" i="1"/>
  <c r="K76" i="1"/>
  <c r="H76" i="1"/>
  <c r="F76" i="1"/>
  <c r="F67" i="1" s="1"/>
  <c r="E76" i="1"/>
  <c r="K75" i="1"/>
  <c r="H75" i="1"/>
  <c r="E75" i="1"/>
  <c r="K74" i="1"/>
  <c r="H74" i="1"/>
  <c r="E74" i="1"/>
  <c r="K73" i="1"/>
  <c r="H73" i="1"/>
  <c r="E73" i="1"/>
  <c r="K72" i="1"/>
  <c r="H72" i="1"/>
  <c r="E72" i="1"/>
  <c r="K71" i="1"/>
  <c r="H71" i="1"/>
  <c r="E71" i="1"/>
  <c r="K70" i="1"/>
  <c r="K67" i="1" s="1"/>
  <c r="H70" i="1"/>
  <c r="E70" i="1"/>
  <c r="K69" i="1"/>
  <c r="H69" i="1"/>
  <c r="E69" i="1"/>
  <c r="K68" i="1"/>
  <c r="H68" i="1"/>
  <c r="E68" i="1"/>
  <c r="J67" i="1"/>
  <c r="I67" i="1"/>
  <c r="G67" i="1"/>
  <c r="D67" i="1"/>
  <c r="C67" i="1"/>
  <c r="K66" i="1"/>
  <c r="H66" i="1"/>
  <c r="E66" i="1"/>
  <c r="K65" i="1"/>
  <c r="H65" i="1"/>
  <c r="H64" i="1" s="1"/>
  <c r="H63" i="1" s="1"/>
  <c r="E65" i="1"/>
  <c r="E64" i="1" s="1"/>
  <c r="E63" i="1" s="1"/>
  <c r="K64" i="1"/>
  <c r="K63" i="1" s="1"/>
  <c r="J64" i="1"/>
  <c r="J63" i="1" s="1"/>
  <c r="I64" i="1"/>
  <c r="G64" i="1"/>
  <c r="F64" i="1"/>
  <c r="F63" i="1" s="1"/>
  <c r="D64" i="1"/>
  <c r="C64" i="1"/>
  <c r="C63" i="1" s="1"/>
  <c r="I63" i="1"/>
  <c r="G63" i="1"/>
  <c r="D63" i="1"/>
  <c r="K62" i="1"/>
  <c r="H62" i="1"/>
  <c r="E62" i="1"/>
  <c r="E61" i="1" s="1"/>
  <c r="E60" i="1" s="1"/>
  <c r="K61" i="1"/>
  <c r="K60" i="1" s="1"/>
  <c r="J61" i="1"/>
  <c r="J60" i="1" s="1"/>
  <c r="I61" i="1"/>
  <c r="I60" i="1" s="1"/>
  <c r="H61" i="1"/>
  <c r="H60" i="1" s="1"/>
  <c r="G61" i="1"/>
  <c r="G60" i="1" s="1"/>
  <c r="F61" i="1"/>
  <c r="D61" i="1"/>
  <c r="C61" i="1"/>
  <c r="C60" i="1" s="1"/>
  <c r="F60" i="1"/>
  <c r="D60" i="1"/>
  <c r="K59" i="1"/>
  <c r="H59" i="1"/>
  <c r="E59" i="1"/>
  <c r="K58" i="1"/>
  <c r="H58" i="1"/>
  <c r="E58" i="1"/>
  <c r="K57" i="1"/>
  <c r="H57" i="1"/>
  <c r="E57" i="1"/>
  <c r="K56" i="1"/>
  <c r="K55" i="1" s="1"/>
  <c r="K54" i="1" s="1"/>
  <c r="H56" i="1"/>
  <c r="H55" i="1" s="1"/>
  <c r="H54" i="1" s="1"/>
  <c r="E56" i="1"/>
  <c r="J55" i="1"/>
  <c r="I55" i="1"/>
  <c r="I54" i="1" s="1"/>
  <c r="G55" i="1"/>
  <c r="G54" i="1" s="1"/>
  <c r="F55" i="1"/>
  <c r="F54" i="1" s="1"/>
  <c r="D55" i="1"/>
  <c r="D54" i="1" s="1"/>
  <c r="C55" i="1"/>
  <c r="C54" i="1" s="1"/>
  <c r="J54" i="1"/>
  <c r="K53" i="1"/>
  <c r="H53" i="1"/>
  <c r="E53" i="1"/>
  <c r="K52" i="1"/>
  <c r="K51" i="1" s="1"/>
  <c r="H52" i="1"/>
  <c r="H51" i="1" s="1"/>
  <c r="D52" i="1"/>
  <c r="E52" i="1" s="1"/>
  <c r="E51" i="1" s="1"/>
  <c r="J51" i="1"/>
  <c r="I51" i="1"/>
  <c r="G51" i="1"/>
  <c r="F51" i="1"/>
  <c r="D51" i="1"/>
  <c r="C51" i="1"/>
  <c r="K50" i="1"/>
  <c r="K49" i="1" s="1"/>
  <c r="H50" i="1"/>
  <c r="E50" i="1"/>
  <c r="J49" i="1"/>
  <c r="I49" i="1"/>
  <c r="H49" i="1"/>
  <c r="G49" i="1"/>
  <c r="F49" i="1"/>
  <c r="E49" i="1"/>
  <c r="D49" i="1"/>
  <c r="C49" i="1"/>
  <c r="C44" i="1" s="1"/>
  <c r="K48" i="1"/>
  <c r="K45" i="1" s="1"/>
  <c r="H48" i="1"/>
  <c r="D48" i="1"/>
  <c r="E48" i="1" s="1"/>
  <c r="K47" i="1"/>
  <c r="H47" i="1"/>
  <c r="E47" i="1"/>
  <c r="K46" i="1"/>
  <c r="H46" i="1"/>
  <c r="H45" i="1" s="1"/>
  <c r="H44" i="1" s="1"/>
  <c r="E46" i="1"/>
  <c r="J45" i="1"/>
  <c r="J44" i="1" s="1"/>
  <c r="I45" i="1"/>
  <c r="I44" i="1" s="1"/>
  <c r="G45" i="1"/>
  <c r="F45" i="1"/>
  <c r="D45" i="1"/>
  <c r="D44" i="1" s="1"/>
  <c r="C45" i="1"/>
  <c r="G44" i="1"/>
  <c r="F44" i="1"/>
  <c r="K42" i="1"/>
  <c r="H42" i="1"/>
  <c r="E42" i="1"/>
  <c r="K41" i="1"/>
  <c r="H41" i="1"/>
  <c r="E41" i="1"/>
  <c r="E40" i="1" s="1"/>
  <c r="K40" i="1"/>
  <c r="J40" i="1"/>
  <c r="I40" i="1"/>
  <c r="H40" i="1"/>
  <c r="G40" i="1"/>
  <c r="F40" i="1"/>
  <c r="D40" i="1"/>
  <c r="C40" i="1"/>
  <c r="K39" i="1"/>
  <c r="H39" i="1"/>
  <c r="E39" i="1"/>
  <c r="K38" i="1"/>
  <c r="H38" i="1"/>
  <c r="H37" i="1" s="1"/>
  <c r="E38" i="1"/>
  <c r="E37" i="1" s="1"/>
  <c r="K37" i="1"/>
  <c r="J37" i="1"/>
  <c r="I37" i="1"/>
  <c r="G37" i="1"/>
  <c r="F37" i="1"/>
  <c r="D37" i="1"/>
  <c r="C37" i="1"/>
  <c r="K36" i="1"/>
  <c r="H36" i="1"/>
  <c r="H35" i="1" s="1"/>
  <c r="E36" i="1"/>
  <c r="E35" i="1" s="1"/>
  <c r="K35" i="1"/>
  <c r="K34" i="1" s="1"/>
  <c r="J35" i="1"/>
  <c r="J34" i="1" s="1"/>
  <c r="I35" i="1"/>
  <c r="I34" i="1" s="1"/>
  <c r="G35" i="1"/>
  <c r="F35" i="1"/>
  <c r="D35" i="1"/>
  <c r="D34" i="1" s="1"/>
  <c r="C35" i="1"/>
  <c r="G34" i="1"/>
  <c r="F34" i="1"/>
  <c r="C34" i="1"/>
  <c r="K33" i="1"/>
  <c r="H33" i="1"/>
  <c r="E33" i="1"/>
  <c r="E32" i="1" s="1"/>
  <c r="K32" i="1"/>
  <c r="J32" i="1"/>
  <c r="J26" i="1" s="1"/>
  <c r="I32" i="1"/>
  <c r="H32" i="1"/>
  <c r="G32" i="1"/>
  <c r="F32" i="1"/>
  <c r="D32" i="1"/>
  <c r="C32" i="1"/>
  <c r="K31" i="1"/>
  <c r="H31" i="1"/>
  <c r="E31" i="1"/>
  <c r="K30" i="1"/>
  <c r="H30" i="1"/>
  <c r="E30" i="1"/>
  <c r="D30" i="1"/>
  <c r="K29" i="1"/>
  <c r="K27" i="1" s="1"/>
  <c r="K26" i="1" s="1"/>
  <c r="H29" i="1"/>
  <c r="H27" i="1" s="1"/>
  <c r="H26" i="1" s="1"/>
  <c r="E29" i="1"/>
  <c r="K28" i="1"/>
  <c r="H28" i="1"/>
  <c r="E28" i="1"/>
  <c r="J27" i="1"/>
  <c r="I27" i="1"/>
  <c r="I26" i="1" s="1"/>
  <c r="G27" i="1"/>
  <c r="G26" i="1" s="1"/>
  <c r="F27" i="1"/>
  <c r="F26" i="1" s="1"/>
  <c r="E27" i="1"/>
  <c r="E26" i="1" s="1"/>
  <c r="D27" i="1"/>
  <c r="D26" i="1" s="1"/>
  <c r="C27" i="1"/>
  <c r="C26" i="1"/>
  <c r="K25" i="1"/>
  <c r="K22" i="1" s="1"/>
  <c r="H25" i="1"/>
  <c r="D25" i="1"/>
  <c r="E25" i="1" s="1"/>
  <c r="K24" i="1"/>
  <c r="H24" i="1"/>
  <c r="E24" i="1"/>
  <c r="K23" i="1"/>
  <c r="H23" i="1"/>
  <c r="E23" i="1"/>
  <c r="J22" i="1"/>
  <c r="I22" i="1"/>
  <c r="H22" i="1"/>
  <c r="G22" i="1"/>
  <c r="F22" i="1"/>
  <c r="D22" i="1"/>
  <c r="C22" i="1"/>
  <c r="K21" i="1"/>
  <c r="H21" i="1"/>
  <c r="E21" i="1"/>
  <c r="K20" i="1"/>
  <c r="H20" i="1"/>
  <c r="E20" i="1"/>
  <c r="K19" i="1"/>
  <c r="H19" i="1"/>
  <c r="E19" i="1"/>
  <c r="E18" i="1"/>
  <c r="D18" i="1"/>
  <c r="K17" i="1"/>
  <c r="H17" i="1"/>
  <c r="D17" i="1"/>
  <c r="E17" i="1" s="1"/>
  <c r="K16" i="1"/>
  <c r="K14" i="1" s="1"/>
  <c r="K13" i="1" s="1"/>
  <c r="H16" i="1"/>
  <c r="H14" i="1" s="1"/>
  <c r="H13" i="1" s="1"/>
  <c r="E16" i="1"/>
  <c r="K15" i="1"/>
  <c r="H15" i="1"/>
  <c r="E15" i="1"/>
  <c r="E14" i="1" s="1"/>
  <c r="E13" i="1" s="1"/>
  <c r="J14" i="1"/>
  <c r="J13" i="1" s="1"/>
  <c r="J12" i="1" s="1"/>
  <c r="I14" i="1"/>
  <c r="I13" i="1" s="1"/>
  <c r="I12" i="1" s="1"/>
  <c r="G14" i="1"/>
  <c r="G13" i="1" s="1"/>
  <c r="F14" i="1"/>
  <c r="F13" i="1" s="1"/>
  <c r="C14" i="1"/>
  <c r="C13" i="1"/>
  <c r="E151" i="1" l="1"/>
  <c r="E150" i="1" s="1"/>
  <c r="I97" i="1"/>
  <c r="J97" i="1"/>
  <c r="H135" i="1"/>
  <c r="G97" i="1"/>
  <c r="G96" i="1" s="1"/>
  <c r="H103" i="1"/>
  <c r="H97" i="1" s="1"/>
  <c r="H96" i="1" s="1"/>
  <c r="K103" i="1"/>
  <c r="K97" i="1"/>
  <c r="K96" i="1" s="1"/>
  <c r="E103" i="1"/>
  <c r="C97" i="1"/>
  <c r="C96" i="1" s="1"/>
  <c r="F97" i="1"/>
  <c r="F96" i="1" s="1"/>
  <c r="D97" i="1"/>
  <c r="D96" i="1" s="1"/>
  <c r="E98" i="1"/>
  <c r="H67" i="1"/>
  <c r="E67" i="1"/>
  <c r="G43" i="1"/>
  <c r="D43" i="1"/>
  <c r="E55" i="1"/>
  <c r="E54" i="1" s="1"/>
  <c r="F43" i="1"/>
  <c r="J96" i="1"/>
  <c r="E22" i="1"/>
  <c r="H12" i="1"/>
  <c r="K44" i="1"/>
  <c r="K12" i="1"/>
  <c r="C43" i="1"/>
  <c r="I96" i="1"/>
  <c r="E135" i="1"/>
  <c r="E34" i="1"/>
  <c r="E12" i="1" s="1"/>
  <c r="I43" i="1"/>
  <c r="I11" i="1" s="1"/>
  <c r="F12" i="1"/>
  <c r="F11" i="1" s="1"/>
  <c r="H34" i="1"/>
  <c r="J43" i="1"/>
  <c r="J11" i="1" s="1"/>
  <c r="G12" i="1"/>
  <c r="E45" i="1"/>
  <c r="E44" i="1" s="1"/>
  <c r="D14" i="1"/>
  <c r="D13" i="1" s="1"/>
  <c r="D12" i="1" s="1"/>
  <c r="D11" i="1" s="1"/>
  <c r="H93" i="1"/>
  <c r="H92" i="1" s="1"/>
  <c r="H91" i="1" s="1"/>
  <c r="K91" i="1"/>
  <c r="E94" i="1"/>
  <c r="E91" i="1" s="1"/>
  <c r="C12" i="1"/>
  <c r="E97" i="1" l="1"/>
  <c r="E96" i="1" s="1"/>
  <c r="D157" i="1"/>
  <c r="H43" i="1"/>
  <c r="G11" i="1"/>
  <c r="G157" i="1" s="1"/>
  <c r="J157" i="1"/>
  <c r="C11" i="1"/>
  <c r="C157" i="1" s="1"/>
  <c r="I157" i="1"/>
  <c r="E43" i="1"/>
  <c r="E11" i="1" s="1"/>
  <c r="K43" i="1"/>
  <c r="K11" i="1" s="1"/>
  <c r="K157" i="1" s="1"/>
  <c r="H11" i="1"/>
  <c r="H157" i="1" s="1"/>
  <c r="F157" i="1"/>
  <c r="E157" i="1" l="1"/>
</calcChain>
</file>

<file path=xl/sharedStrings.xml><?xml version="1.0" encoding="utf-8"?>
<sst xmlns="http://schemas.openxmlformats.org/spreadsheetml/2006/main" count="309" uniqueCount="303">
  <si>
    <t xml:space="preserve">к Решению Совета депутатов ЗАТО г. Североморск  
</t>
  </si>
  <si>
    <t xml:space="preserve">"Приложение №2
к Решению Совета депутатов ЗАТО г. Североморск  
от 19.12.2023 № 386
</t>
  </si>
  <si>
    <t>Распределение доходов бюджета ЗАТО г. Североморск по кодам классификации доходов бюджетов на 2024 год и плановый период 2025 и 2026 годов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</si>
  <si>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</si>
  <si>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</si>
  <si>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</si>
  <si>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</si>
  <si>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</si>
  <si>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2024 год</t>
  </si>
  <si>
    <t>2025 год</t>
  </si>
  <si>
    <t>2026 год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</si>
  <si>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</si>
  <si>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</si>
  <si>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</si>
  <si>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</si>
  <si>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</si>
  <si>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</si>
  <si>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</si>
  <si>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</si>
  <si>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</si>
  <si>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</si>
  <si>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</si>
  <si>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</si>
  <si>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</si>
  <si>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</si>
  <si>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 xml:space="preserve">000 1 01 02050 01 0000 110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</si>
  <si>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</si>
  <si>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000 1 01 02080 01 0000 110                    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</si>
  <si>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</si>
  <si>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</si>
  <si>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</si>
  <si>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</si>
  <si>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</si>
  <si>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</si>
  <si>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</si>
  <si>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</si>
  <si>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</si>
  <si>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</si>
  <si>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</si>
  <si>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</si>
  <si>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</si>
  <si>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</si>
  <si>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</si>
  <si>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</si>
  <si>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</si>
  <si>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</si>
  <si>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</si>
  <si>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</si>
  <si>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</si>
  <si>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</si>
  <si>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</si>
  <si>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</si>
  <si>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</si>
  <si>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</si>
  <si>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</si>
  <si>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</si>
  <si>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</si>
  <si>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</si>
  <si>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</si>
  <si>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</si>
  <si>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</si>
  <si>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</si>
  <si>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</si>
  <si>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</si>
  <si>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</si>
  <si>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>Земельный налог с физических лиц, обладающих земельным участком, расположенным в границах городских округов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</si>
  <si>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</si>
  <si>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</si>
  <si>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</si>
  <si>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</si>
  <si>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</si>
  <si>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</si>
  <si>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</si>
  <si>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</si>
  <si>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</si>
  <si>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</si>
  <si>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</si>
  <si>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</si>
  <si>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</si>
  <si>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</si>
  <si>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</si>
  <si>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</si>
  <si>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</si>
  <si>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</si>
  <si>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</si>
  <si>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</si>
  <si>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</si>
  <si>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</si>
  <si>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</si>
  <si>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</si>
  <si>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</si>
  <si>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</si>
  <si>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</si>
  <si>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000 1 11 09080 04 0000 120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</si>
  <si>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</si>
  <si>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</si>
  <si>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</si>
  <si>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</si>
  <si>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</si>
  <si>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</si>
  <si>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</si>
  <si>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</si>
  <si>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</si>
  <si>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</si>
  <si>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</si>
  <si>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</si>
  <si>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</si>
  <si>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</si>
  <si>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</si>
  <si>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</si>
  <si>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</si>
  <si>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</si>
  <si>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</si>
  <si>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</si>
  <si>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</si>
  <si>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</si>
  <si>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</si>
  <si>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</si>
  <si>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</si>
  <si>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</si>
  <si>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</si>
  <si>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</si>
  <si>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</si>
  <si>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000 1 16 01053 01 0000 140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</si>
  <si>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</si>
  <si>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000 1 16 01063 01 0000 140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</si>
  <si>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</si>
  <si>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</si>
  <si>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</si>
  <si>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000 1 16 01074 01 0000 140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</si>
  <si>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</si>
  <si>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</si>
  <si>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</si>
  <si>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</si>
  <si>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</si>
  <si>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</si>
  <si>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</si>
  <si>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</si>
  <si>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</si>
  <si>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</si>
  <si>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</si>
  <si>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</si>
  <si>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</si>
  <si>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</si>
  <si>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</si>
  <si>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000 1 16 01157 01 0000 140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</si>
  <si>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</si>
  <si>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</si>
  <si>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</si>
  <si>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</si>
  <si>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</si>
  <si>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</si>
  <si>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</si>
  <si>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000 1 16 01203 01 0000 140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</si>
  <si>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</si>
  <si>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000 1 16 02020 02 0000 140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</si>
  <si>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</si>
  <si>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</si>
  <si>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</si>
  <si>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</si>
  <si>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</si>
  <si>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</si>
  <si>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</si>
  <si>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</si>
  <si>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</si>
  <si>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</si>
  <si>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</si>
  <si>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</si>
  <si>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</si>
  <si>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</si>
  <si>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 xml:space="preserve">Прочие неналоговые доходы </t>
  </si>
  <si>
    <t>000 1 17 05040 00 0000 180</t>
  </si>
  <si>
    <t>Прочие неналоговые доходы бюджетов городских округов</t>
  </si>
  <si>
    <t>000 1 17 05040 04 0000 180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</si>
  <si>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</si>
  <si>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</si>
  <si>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</si>
  <si>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</si>
  <si>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</si>
  <si>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</si>
  <si>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</si>
  <si>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</si>
  <si>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</si>
  <si>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</si>
  <si>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</si>
  <si>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</si>
  <si>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</si>
  <si>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</si>
  <si>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</si>
  <si>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000 2 02 15010 04 0000 150 </t>
  </si>
  <si>
    <t>Дотации (гранты) бюджетам городских округов за достижение показателей деятельности органов местного самоуправления</t>
  </si>
  <si>
    <t xml:space="preserve">000 2 02 16549 04 0000 150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</si>
  <si>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</si>
  <si>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</si>
  <si>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</si>
  <si>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</si>
  <si>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</si>
  <si>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000 2 02 20216 04 0000 150 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</si>
  <si>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</si>
  <si>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</si>
  <si>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</si>
  <si>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</si>
  <si>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</si>
  <si>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</si>
  <si>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</si>
  <si>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000 2 02 25171 04 0000 150</t>
  </si>
  <si>
    <t>Субсидии бюджетам городских округов на создание детских технопарков "Кванториум"</t>
  </si>
  <si>
    <t>000 2 02 25173 04 0000 150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</si>
  <si>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</si>
  <si>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</si>
  <si>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</si>
  <si>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000 2 02 25299 04 0000 150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</si>
  <si>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</si>
  <si>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000 2 02 25243 04 0000 150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</si>
  <si>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</si>
  <si>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</si>
  <si>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создание виртуальных концертных залов</t>
  </si>
  <si>
    <t>000 2 02 25453 04 0000 150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</si>
  <si>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</si>
  <si>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</si>
  <si>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</si>
  <si>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000 2 02 25506 04 0000 150</t>
  </si>
  <si>
    <t>Субсидии бюджетам городских округов на проведение комплексных кадастровых работ</t>
  </si>
  <si>
    <t>000 2 02 25511 04 0000 150</t>
  </si>
  <si>
    <t>Субсидии бюджетам городских округов на развитие сети учреждений культурно-досугового типа</t>
  </si>
  <si>
    <t>000 2 02 25513 04 0000 150</t>
  </si>
  <si>
    <t>Субсидии бюджетам городских округов на поддержку отрасли культуры</t>
  </si>
  <si>
    <t>000 2 02 25519 04 0000 150</t>
  </si>
  <si>
    <t>Субсидии бюджетам городских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</si>
  <si>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</si>
  <si>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</si>
  <si>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</si>
  <si>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техническое оснащение региональных и муниципальных музеев</t>
  </si>
  <si>
    <t>000 2 02 25590 04 0000 150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</si>
  <si>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</si>
  <si>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</si>
  <si>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</si>
  <si>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</si>
  <si>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</si>
  <si>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</si>
  <si>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</si>
  <si>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</si>
  <si>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</si>
  <si>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</si>
  <si>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</si>
  <si>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</si>
  <si>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</si>
  <si>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</si>
  <si>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</si>
  <si>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</si>
  <si>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</si>
  <si>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</si>
  <si>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</si>
  <si>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</si>
  <si>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</si>
  <si>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</si>
  <si>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</si>
  <si>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</si>
  <si>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</si>
  <si>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</si>
  <si>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</si>
  <si>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</si>
  <si>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</si>
  <si>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</si>
  <si>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создание виртуальных концертных залов</t>
  </si>
  <si>
    <t>000 2 02 45453 04 0000 150</t>
  </si>
  <si>
    <t>Межбюджетные трансферты, передаваемые бюджетам городких округов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</si>
  <si>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</si>
  <si>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</si>
  <si>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000 202 45575 04 0000 150</t>
  </si>
  <si>
    <t>Межбюджетный трансферт, передаваемый бюджетам городских округов на реализацию проектов развития социальной и инженерной инфраструктур</t>
  </si>
  <si>
    <t>000 202 45594 04 0000 150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</si>
  <si>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</si>
  <si>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</si>
  <si>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</si>
  <si>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</si>
  <si>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</si>
  <si>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</si>
  <si>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</si>
  <si>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</si>
  <si>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</si>
  <si>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</si>
  <si>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</si>
  <si>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</si>
  <si>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</si>
  <si>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</si>
  <si>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</si>
  <si>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</si>
  <si>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</si>
  <si>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</si>
  <si>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000 2 18 04010 04 0000 150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</si>
  <si>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</si>
  <si>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</si>
  <si>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</si>
  <si>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</si>
  <si>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</si>
  <si>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</si>
  <si>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</si>
  <si>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</si>
  <si>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ДОХОДЫ ВСЕГО</t>
  </si>
  <si>
    <t>__________________".</t>
  </si>
  <si>
    <t>Приложение №2</t>
  </si>
  <si>
    <t>от 22.11.2024 №502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</si>
</sst>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</cellStyleXfs>
  <cellXfs count="62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3" fontId="2" fillId="2" borderId="0" xfId="0" applyNumberFormat="1" applyFont="1" applyFill="1" applyAlignment="1">
      <alignment horizontal="right" vertical="center"/>
    </xf>
    <xf numFmtId="43" fontId="2" fillId="2" borderId="0" xfId="1" applyNumberFormat="1" applyFont="1" applyFill="1" applyAlignment="1">
      <alignment vertical="center"/>
    </xf>
    <xf numFmtId="43" fontId="2" fillId="2" borderId="0" xfId="1" applyNumberFormat="1" applyFont="1" applyFill="1" applyAlignment="1">
      <alignment horizontal="center" vertical="center"/>
    </xf>
    <xf numFmtId="43" fontId="2" fillId="2" borderId="0" xfId="0" applyNumberFormat="1" applyFont="1" applyFill="1" applyAlignment="1">
      <alignment vertical="center"/>
    </xf>
    <xf numFmtId="0" fontId="3" fillId="2" borderId="0" xfId="2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43" fontId="3" fillId="2" borderId="0" xfId="1" applyNumberFormat="1" applyFont="1" applyFill="1" applyAlignment="1">
      <alignment vertical="center"/>
    </xf>
    <xf numFmtId="43" fontId="3" fillId="2" borderId="0" xfId="1" applyNumberFormat="1" applyFont="1" applyFill="1" applyAlignment="1">
      <alignment horizontal="center" vertical="center"/>
    </xf>
    <xf numFmtId="0" fontId="3" fillId="2" borderId="0" xfId="0" applyFont="1" applyFill="1"/>
    <xf numFmtId="49" fontId="3" fillId="2" borderId="0" xfId="2" applyNumberFormat="1" applyFont="1" applyFill="1" applyAlignment="1">
      <alignment vertical="center" wrapText="1"/>
    </xf>
    <xf numFmtId="43" fontId="3" fillId="2" borderId="0" xfId="2" applyNumberFormat="1" applyFont="1" applyFill="1" applyAlignment="1">
      <alignment horizontal="right" vertical="center"/>
    </xf>
    <xf numFmtId="43" fontId="3" fillId="2" borderId="0" xfId="1" applyNumberFormat="1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shrinkToFit="1"/>
    </xf>
    <xf numFmtId="43" fontId="3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49" fontId="3" fillId="2" borderId="1" xfId="0" applyNumberFormat="1" applyFont="1" applyFill="1" applyBorder="1" applyAlignment="1">
      <alignment horizontal="left" vertical="center" wrapText="1"/>
    </xf>
    <xf numFmtId="43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/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3" fontId="3" fillId="0" borderId="1" xfId="0" applyNumberFormat="1" applyFont="1" applyBorder="1" applyAlignment="1">
      <alignment horizontal="center" vertical="center" shrinkToFit="1"/>
    </xf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justify" vertical="center" wrapText="1"/>
    </xf>
    <xf numFmtId="2" fontId="3" fillId="2" borderId="2" xfId="0" applyNumberFormat="1" applyFont="1" applyFill="1" applyBorder="1" applyAlignment="1">
      <alignment horizontal="justify" vertical="center" wrapText="1"/>
    </xf>
    <xf numFmtId="4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0" applyNumberFormat="1" applyFont="1" applyFill="1" applyAlignment="1">
      <alignment vertical="center"/>
    </xf>
    <xf numFmtId="4" fontId="3" fillId="2" borderId="0" xfId="0" applyNumberFormat="1" applyFont="1" applyFill="1"/>
    <xf numFmtId="0" fontId="6" fillId="2" borderId="2" xfId="0" applyFont="1" applyFill="1" applyBorder="1" applyAlignment="1" applyProtection="1">
      <alignment horizontal="left" vertical="center" wrapText="1" readingOrder="1"/>
      <protection locked="0"/>
    </xf>
    <xf numFmtId="0" fontId="6" fillId="2" borderId="3" xfId="0" applyFont="1" applyFill="1" applyBorder="1" applyAlignment="1" applyProtection="1">
      <alignment horizontal="left" vertical="center" wrapText="1" readingOrder="1"/>
      <protection locked="0"/>
    </xf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5" fillId="2" borderId="0" xfId="2" applyFont="1" applyFill="1" applyAlignment="1">
      <alignment horizontal="center"/>
    </xf>
  </cellXfs>
  <cellStyles count="4">
    <cellStyle name="Обычный" xfId="0" builtinId="0"/>
    <cellStyle name="Обычный 2" xfId="2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1"/>
  <sheetViews>
    <sheetView tabSelected="1" workbookViewId="0">
      <pane ySplit="10" topLeftCell="A11" activePane="bottomLeft" state="frozen"/>
      <selection pane="bottomLeft" activeCell="R7" sqref="R7"/>
    </sheetView>
  </sheetViews>
  <sheetFormatPr defaultRowHeight="12" x14ac:dyDescent="0.2"/>
  <cols>
    <col min="1" max="1" width="77.42578125" style="2" customWidth="1"/>
    <col min="2" max="2" width="24.28515625" style="2" customWidth="1"/>
    <col min="3" max="3" width="16.42578125" style="53" hidden="1" customWidth="1"/>
    <col min="4" max="4" width="16.5703125" style="10" hidden="1" customWidth="1"/>
    <col min="5" max="5" width="17.28515625" style="11" customWidth="1"/>
    <col min="6" max="6" width="16.42578125" style="53" hidden="1" customWidth="1"/>
    <col min="7" max="7" width="17.85546875" style="10" hidden="1" customWidth="1"/>
    <col min="8" max="8" width="17.28515625" style="11" customWidth="1"/>
    <col min="9" max="9" width="16.42578125" style="53" hidden="1" customWidth="1"/>
    <col min="10" max="10" width="16.5703125" style="10" hidden="1" customWidth="1"/>
    <col min="11" max="11" width="17.28515625" style="11" customWidth="1"/>
    <col min="12" max="12" width="15.5703125" style="12" bestFit="1" customWidth="1"/>
    <col min="13" max="13" width="13.42578125" style="12" bestFit="1" customWidth="1"/>
    <col min="14" max="215" width="9.140625" style="12"/>
    <col min="216" max="216" width="52.85546875" style="12" customWidth="1"/>
    <col min="217" max="217" width="23.7109375" style="12" customWidth="1"/>
    <col min="218" max="218" width="14.5703125" style="12" customWidth="1"/>
    <col min="219" max="471" width="9.140625" style="12"/>
    <col min="472" max="472" width="52.85546875" style="12" customWidth="1"/>
    <col min="473" max="473" width="23.7109375" style="12" customWidth="1"/>
    <col min="474" max="474" width="14.5703125" style="12" customWidth="1"/>
    <col min="475" max="727" width="9.140625" style="12"/>
    <col min="728" max="728" width="52.85546875" style="12" customWidth="1"/>
    <col min="729" max="729" width="23.7109375" style="12" customWidth="1"/>
    <col min="730" max="730" width="14.5703125" style="12" customWidth="1"/>
    <col min="731" max="983" width="9.140625" style="12"/>
    <col min="984" max="984" width="52.85546875" style="12" customWidth="1"/>
    <col min="985" max="985" width="23.7109375" style="12" customWidth="1"/>
    <col min="986" max="986" width="14.5703125" style="12" customWidth="1"/>
    <col min="987" max="1239" width="9.140625" style="12"/>
    <col min="1240" max="1240" width="52.85546875" style="12" customWidth="1"/>
    <col min="1241" max="1241" width="23.7109375" style="12" customWidth="1"/>
    <col min="1242" max="1242" width="14.5703125" style="12" customWidth="1"/>
    <col min="1243" max="1495" width="9.140625" style="12"/>
    <col min="1496" max="1496" width="52.85546875" style="12" customWidth="1"/>
    <col min="1497" max="1497" width="23.7109375" style="12" customWidth="1"/>
    <col min="1498" max="1498" width="14.5703125" style="12" customWidth="1"/>
    <col min="1499" max="1751" width="9.140625" style="12"/>
    <col min="1752" max="1752" width="52.85546875" style="12" customWidth="1"/>
    <col min="1753" max="1753" width="23.7109375" style="12" customWidth="1"/>
    <col min="1754" max="1754" width="14.5703125" style="12" customWidth="1"/>
    <col min="1755" max="2007" width="9.140625" style="12"/>
    <col min="2008" max="2008" width="52.85546875" style="12" customWidth="1"/>
    <col min="2009" max="2009" width="23.7109375" style="12" customWidth="1"/>
    <col min="2010" max="2010" width="14.5703125" style="12" customWidth="1"/>
    <col min="2011" max="2263" width="9.140625" style="12"/>
    <col min="2264" max="2264" width="52.85546875" style="12" customWidth="1"/>
    <col min="2265" max="2265" width="23.7109375" style="12" customWidth="1"/>
    <col min="2266" max="2266" width="14.5703125" style="12" customWidth="1"/>
    <col min="2267" max="2519" width="9.140625" style="12"/>
    <col min="2520" max="2520" width="52.85546875" style="12" customWidth="1"/>
    <col min="2521" max="2521" width="23.7109375" style="12" customWidth="1"/>
    <col min="2522" max="2522" width="14.5703125" style="12" customWidth="1"/>
    <col min="2523" max="2775" width="9.140625" style="12"/>
    <col min="2776" max="2776" width="52.85546875" style="12" customWidth="1"/>
    <col min="2777" max="2777" width="23.7109375" style="12" customWidth="1"/>
    <col min="2778" max="2778" width="14.5703125" style="12" customWidth="1"/>
    <col min="2779" max="3031" width="9.140625" style="12"/>
    <col min="3032" max="3032" width="52.85546875" style="12" customWidth="1"/>
    <col min="3033" max="3033" width="23.7109375" style="12" customWidth="1"/>
    <col min="3034" max="3034" width="14.5703125" style="12" customWidth="1"/>
    <col min="3035" max="3287" width="9.140625" style="12"/>
    <col min="3288" max="3288" width="52.85546875" style="12" customWidth="1"/>
    <col min="3289" max="3289" width="23.7109375" style="12" customWidth="1"/>
    <col min="3290" max="3290" width="14.5703125" style="12" customWidth="1"/>
    <col min="3291" max="3543" width="9.140625" style="12"/>
    <col min="3544" max="3544" width="52.85546875" style="12" customWidth="1"/>
    <col min="3545" max="3545" width="23.7109375" style="12" customWidth="1"/>
    <col min="3546" max="3546" width="14.5703125" style="12" customWidth="1"/>
    <col min="3547" max="3799" width="9.140625" style="12"/>
    <col min="3800" max="3800" width="52.85546875" style="12" customWidth="1"/>
    <col min="3801" max="3801" width="23.7109375" style="12" customWidth="1"/>
    <col min="3802" max="3802" width="14.5703125" style="12" customWidth="1"/>
    <col min="3803" max="4055" width="9.140625" style="12"/>
    <col min="4056" max="4056" width="52.85546875" style="12" customWidth="1"/>
    <col min="4057" max="4057" width="23.7109375" style="12" customWidth="1"/>
    <col min="4058" max="4058" width="14.5703125" style="12" customWidth="1"/>
    <col min="4059" max="4311" width="9.140625" style="12"/>
    <col min="4312" max="4312" width="52.85546875" style="12" customWidth="1"/>
    <col min="4313" max="4313" width="23.7109375" style="12" customWidth="1"/>
    <col min="4314" max="4314" width="14.5703125" style="12" customWidth="1"/>
    <col min="4315" max="4567" width="9.140625" style="12"/>
    <col min="4568" max="4568" width="52.85546875" style="12" customWidth="1"/>
    <col min="4569" max="4569" width="23.7109375" style="12" customWidth="1"/>
    <col min="4570" max="4570" width="14.5703125" style="12" customWidth="1"/>
    <col min="4571" max="4823" width="9.140625" style="12"/>
    <col min="4824" max="4824" width="52.85546875" style="12" customWidth="1"/>
    <col min="4825" max="4825" width="23.7109375" style="12" customWidth="1"/>
    <col min="4826" max="4826" width="14.5703125" style="12" customWidth="1"/>
    <col min="4827" max="5079" width="9.140625" style="12"/>
    <col min="5080" max="5080" width="52.85546875" style="12" customWidth="1"/>
    <col min="5081" max="5081" width="23.7109375" style="12" customWidth="1"/>
    <col min="5082" max="5082" width="14.5703125" style="12" customWidth="1"/>
    <col min="5083" max="5335" width="9.140625" style="12"/>
    <col min="5336" max="5336" width="52.85546875" style="12" customWidth="1"/>
    <col min="5337" max="5337" width="23.7109375" style="12" customWidth="1"/>
    <col min="5338" max="5338" width="14.5703125" style="12" customWidth="1"/>
    <col min="5339" max="5591" width="9.140625" style="12"/>
    <col min="5592" max="5592" width="52.85546875" style="12" customWidth="1"/>
    <col min="5593" max="5593" width="23.7109375" style="12" customWidth="1"/>
    <col min="5594" max="5594" width="14.5703125" style="12" customWidth="1"/>
    <col min="5595" max="5847" width="9.140625" style="12"/>
    <col min="5848" max="5848" width="52.85546875" style="12" customWidth="1"/>
    <col min="5849" max="5849" width="23.7109375" style="12" customWidth="1"/>
    <col min="5850" max="5850" width="14.5703125" style="12" customWidth="1"/>
    <col min="5851" max="6103" width="9.140625" style="12"/>
    <col min="6104" max="6104" width="52.85546875" style="12" customWidth="1"/>
    <col min="6105" max="6105" width="23.7109375" style="12" customWidth="1"/>
    <col min="6106" max="6106" width="14.5703125" style="12" customWidth="1"/>
    <col min="6107" max="6359" width="9.140625" style="12"/>
    <col min="6360" max="6360" width="52.85546875" style="12" customWidth="1"/>
    <col min="6361" max="6361" width="23.7109375" style="12" customWidth="1"/>
    <col min="6362" max="6362" width="14.5703125" style="12" customWidth="1"/>
    <col min="6363" max="6615" width="9.140625" style="12"/>
    <col min="6616" max="6616" width="52.85546875" style="12" customWidth="1"/>
    <col min="6617" max="6617" width="23.7109375" style="12" customWidth="1"/>
    <col min="6618" max="6618" width="14.5703125" style="12" customWidth="1"/>
    <col min="6619" max="6871" width="9.140625" style="12"/>
    <col min="6872" max="6872" width="52.85546875" style="12" customWidth="1"/>
    <col min="6873" max="6873" width="23.7109375" style="12" customWidth="1"/>
    <col min="6874" max="6874" width="14.5703125" style="12" customWidth="1"/>
    <col min="6875" max="7127" width="9.140625" style="12"/>
    <col min="7128" max="7128" width="52.85546875" style="12" customWidth="1"/>
    <col min="7129" max="7129" width="23.7109375" style="12" customWidth="1"/>
    <col min="7130" max="7130" width="14.5703125" style="12" customWidth="1"/>
    <col min="7131" max="7383" width="9.140625" style="12"/>
    <col min="7384" max="7384" width="52.85546875" style="12" customWidth="1"/>
    <col min="7385" max="7385" width="23.7109375" style="12" customWidth="1"/>
    <col min="7386" max="7386" width="14.5703125" style="12" customWidth="1"/>
    <col min="7387" max="7639" width="9.140625" style="12"/>
    <col min="7640" max="7640" width="52.85546875" style="12" customWidth="1"/>
    <col min="7641" max="7641" width="23.7109375" style="12" customWidth="1"/>
    <col min="7642" max="7642" width="14.5703125" style="12" customWidth="1"/>
    <col min="7643" max="7895" width="9.140625" style="12"/>
    <col min="7896" max="7896" width="52.85546875" style="12" customWidth="1"/>
    <col min="7897" max="7897" width="23.7109375" style="12" customWidth="1"/>
    <col min="7898" max="7898" width="14.5703125" style="12" customWidth="1"/>
    <col min="7899" max="8151" width="9.140625" style="12"/>
    <col min="8152" max="8152" width="52.85546875" style="12" customWidth="1"/>
    <col min="8153" max="8153" width="23.7109375" style="12" customWidth="1"/>
    <col min="8154" max="8154" width="14.5703125" style="12" customWidth="1"/>
    <col min="8155" max="8407" width="9.140625" style="12"/>
    <col min="8408" max="8408" width="52.85546875" style="12" customWidth="1"/>
    <col min="8409" max="8409" width="23.7109375" style="12" customWidth="1"/>
    <col min="8410" max="8410" width="14.5703125" style="12" customWidth="1"/>
    <col min="8411" max="8663" width="9.140625" style="12"/>
    <col min="8664" max="8664" width="52.85546875" style="12" customWidth="1"/>
    <col min="8665" max="8665" width="23.7109375" style="12" customWidth="1"/>
    <col min="8666" max="8666" width="14.5703125" style="12" customWidth="1"/>
    <col min="8667" max="8919" width="9.140625" style="12"/>
    <col min="8920" max="8920" width="52.85546875" style="12" customWidth="1"/>
    <col min="8921" max="8921" width="23.7109375" style="12" customWidth="1"/>
    <col min="8922" max="8922" width="14.5703125" style="12" customWidth="1"/>
    <col min="8923" max="9175" width="9.140625" style="12"/>
    <col min="9176" max="9176" width="52.85546875" style="12" customWidth="1"/>
    <col min="9177" max="9177" width="23.7109375" style="12" customWidth="1"/>
    <col min="9178" max="9178" width="14.5703125" style="12" customWidth="1"/>
    <col min="9179" max="9431" width="9.140625" style="12"/>
    <col min="9432" max="9432" width="52.85546875" style="12" customWidth="1"/>
    <col min="9433" max="9433" width="23.7109375" style="12" customWidth="1"/>
    <col min="9434" max="9434" width="14.5703125" style="12" customWidth="1"/>
    <col min="9435" max="9687" width="9.140625" style="12"/>
    <col min="9688" max="9688" width="52.85546875" style="12" customWidth="1"/>
    <col min="9689" max="9689" width="23.7109375" style="12" customWidth="1"/>
    <col min="9690" max="9690" width="14.5703125" style="12" customWidth="1"/>
    <col min="9691" max="9943" width="9.140625" style="12"/>
    <col min="9944" max="9944" width="52.85546875" style="12" customWidth="1"/>
    <col min="9945" max="9945" width="23.7109375" style="12" customWidth="1"/>
    <col min="9946" max="9946" width="14.5703125" style="12" customWidth="1"/>
    <col min="9947" max="10199" width="9.140625" style="12"/>
    <col min="10200" max="10200" width="52.85546875" style="12" customWidth="1"/>
    <col min="10201" max="10201" width="23.7109375" style="12" customWidth="1"/>
    <col min="10202" max="10202" width="14.5703125" style="12" customWidth="1"/>
    <col min="10203" max="10455" width="9.140625" style="12"/>
    <col min="10456" max="10456" width="52.85546875" style="12" customWidth="1"/>
    <col min="10457" max="10457" width="23.7109375" style="12" customWidth="1"/>
    <col min="10458" max="10458" width="14.5703125" style="12" customWidth="1"/>
    <col min="10459" max="10711" width="9.140625" style="12"/>
    <col min="10712" max="10712" width="52.85546875" style="12" customWidth="1"/>
    <col min="10713" max="10713" width="23.7109375" style="12" customWidth="1"/>
    <col min="10714" max="10714" width="14.5703125" style="12" customWidth="1"/>
    <col min="10715" max="10967" width="9.140625" style="12"/>
    <col min="10968" max="10968" width="52.85546875" style="12" customWidth="1"/>
    <col min="10969" max="10969" width="23.7109375" style="12" customWidth="1"/>
    <col min="10970" max="10970" width="14.5703125" style="12" customWidth="1"/>
    <col min="10971" max="11223" width="9.140625" style="12"/>
    <col min="11224" max="11224" width="52.85546875" style="12" customWidth="1"/>
    <col min="11225" max="11225" width="23.7109375" style="12" customWidth="1"/>
    <col min="11226" max="11226" width="14.5703125" style="12" customWidth="1"/>
    <col min="11227" max="11479" width="9.140625" style="12"/>
    <col min="11480" max="11480" width="52.85546875" style="12" customWidth="1"/>
    <col min="11481" max="11481" width="23.7109375" style="12" customWidth="1"/>
    <col min="11482" max="11482" width="14.5703125" style="12" customWidth="1"/>
    <col min="11483" max="11735" width="9.140625" style="12"/>
    <col min="11736" max="11736" width="52.85546875" style="12" customWidth="1"/>
    <col min="11737" max="11737" width="23.7109375" style="12" customWidth="1"/>
    <col min="11738" max="11738" width="14.5703125" style="12" customWidth="1"/>
    <col min="11739" max="11991" width="9.140625" style="12"/>
    <col min="11992" max="11992" width="52.85546875" style="12" customWidth="1"/>
    <col min="11993" max="11993" width="23.7109375" style="12" customWidth="1"/>
    <col min="11994" max="11994" width="14.5703125" style="12" customWidth="1"/>
    <col min="11995" max="12247" width="9.140625" style="12"/>
    <col min="12248" max="12248" width="52.85546875" style="12" customWidth="1"/>
    <col min="12249" max="12249" width="23.7109375" style="12" customWidth="1"/>
    <col min="12250" max="12250" width="14.5703125" style="12" customWidth="1"/>
    <col min="12251" max="12503" width="9.140625" style="12"/>
    <col min="12504" max="12504" width="52.85546875" style="12" customWidth="1"/>
    <col min="12505" max="12505" width="23.7109375" style="12" customWidth="1"/>
    <col min="12506" max="12506" width="14.5703125" style="12" customWidth="1"/>
    <col min="12507" max="12759" width="9.140625" style="12"/>
    <col min="12760" max="12760" width="52.85546875" style="12" customWidth="1"/>
    <col min="12761" max="12761" width="23.7109375" style="12" customWidth="1"/>
    <col min="12762" max="12762" width="14.5703125" style="12" customWidth="1"/>
    <col min="12763" max="13015" width="9.140625" style="12"/>
    <col min="13016" max="13016" width="52.85546875" style="12" customWidth="1"/>
    <col min="13017" max="13017" width="23.7109375" style="12" customWidth="1"/>
    <col min="13018" max="13018" width="14.5703125" style="12" customWidth="1"/>
    <col min="13019" max="13271" width="9.140625" style="12"/>
    <col min="13272" max="13272" width="52.85546875" style="12" customWidth="1"/>
    <col min="13273" max="13273" width="23.7109375" style="12" customWidth="1"/>
    <col min="13274" max="13274" width="14.5703125" style="12" customWidth="1"/>
    <col min="13275" max="13527" width="9.140625" style="12"/>
    <col min="13528" max="13528" width="52.85546875" style="12" customWidth="1"/>
    <col min="13529" max="13529" width="23.7109375" style="12" customWidth="1"/>
    <col min="13530" max="13530" width="14.5703125" style="12" customWidth="1"/>
    <col min="13531" max="13783" width="9.140625" style="12"/>
    <col min="13784" max="13784" width="52.85546875" style="12" customWidth="1"/>
    <col min="13785" max="13785" width="23.7109375" style="12" customWidth="1"/>
    <col min="13786" max="13786" width="14.5703125" style="12" customWidth="1"/>
    <col min="13787" max="14039" width="9.140625" style="12"/>
    <col min="14040" max="14040" width="52.85546875" style="12" customWidth="1"/>
    <col min="14041" max="14041" width="23.7109375" style="12" customWidth="1"/>
    <col min="14042" max="14042" width="14.5703125" style="12" customWidth="1"/>
    <col min="14043" max="14295" width="9.140625" style="12"/>
    <col min="14296" max="14296" width="52.85546875" style="12" customWidth="1"/>
    <col min="14297" max="14297" width="23.7109375" style="12" customWidth="1"/>
    <col min="14298" max="14298" width="14.5703125" style="12" customWidth="1"/>
    <col min="14299" max="14551" width="9.140625" style="12"/>
    <col min="14552" max="14552" width="52.85546875" style="12" customWidth="1"/>
    <col min="14553" max="14553" width="23.7109375" style="12" customWidth="1"/>
    <col min="14554" max="14554" width="14.5703125" style="12" customWidth="1"/>
    <col min="14555" max="14807" width="9.140625" style="12"/>
    <col min="14808" max="14808" width="52.85546875" style="12" customWidth="1"/>
    <col min="14809" max="14809" width="23.7109375" style="12" customWidth="1"/>
    <col min="14810" max="14810" width="14.5703125" style="12" customWidth="1"/>
    <col min="14811" max="15063" width="9.140625" style="12"/>
    <col min="15064" max="15064" width="52.85546875" style="12" customWidth="1"/>
    <col min="15065" max="15065" width="23.7109375" style="12" customWidth="1"/>
    <col min="15066" max="15066" width="14.5703125" style="12" customWidth="1"/>
    <col min="15067" max="15319" width="9.140625" style="12"/>
    <col min="15320" max="15320" width="52.85546875" style="12" customWidth="1"/>
    <col min="15321" max="15321" width="23.7109375" style="12" customWidth="1"/>
    <col min="15322" max="15322" width="14.5703125" style="12" customWidth="1"/>
    <col min="15323" max="15575" width="9.140625" style="12"/>
    <col min="15576" max="15576" width="52.85546875" style="12" customWidth="1"/>
    <col min="15577" max="15577" width="23.7109375" style="12" customWidth="1"/>
    <col min="15578" max="15578" width="14.5703125" style="12" customWidth="1"/>
    <col min="15579" max="15831" width="9.140625" style="12"/>
    <col min="15832" max="15832" width="52.85546875" style="12" customWidth="1"/>
    <col min="15833" max="15833" width="23.7109375" style="12" customWidth="1"/>
    <col min="15834" max="15834" width="14.5703125" style="12" customWidth="1"/>
    <col min="15835" max="16087" width="9.140625" style="12"/>
    <col min="16088" max="16088" width="52.85546875" style="12" customWidth="1"/>
    <col min="16089" max="16089" width="23.7109375" style="12" customWidth="1"/>
    <col min="16090" max="16090" width="14.5703125" style="12" customWidth="1"/>
    <col min="16091" max="16384" width="9.140625" style="12"/>
  </cols>
  <sheetData>
    <row r="1" spans="1:13" s="1" customFormat="1" ht="15.75" customHeight="1" x14ac:dyDescent="0.2">
      <c r="A1" s="57" t="s">
        <v>301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3" s="1" customFormat="1" ht="12.75" x14ac:dyDescent="0.2">
      <c r="A2" s="58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3" s="1" customFormat="1" ht="12.75" x14ac:dyDescent="0.2">
      <c r="A3" s="59" t="s">
        <v>302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3" s="1" customFormat="1" ht="54" customHeight="1" x14ac:dyDescent="0.2">
      <c r="A4" s="60" t="s">
        <v>1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3" s="1" customFormat="1" ht="12.75" customHeight="1" x14ac:dyDescent="0.2">
      <c r="A5" s="2"/>
      <c r="B5" s="3"/>
      <c r="C5" s="4"/>
      <c r="D5" s="5"/>
      <c r="E5" s="6"/>
      <c r="F5" s="4"/>
      <c r="G5" s="5"/>
      <c r="H5" s="6"/>
      <c r="I5" s="4"/>
      <c r="J5" s="5"/>
      <c r="K5" s="6"/>
    </row>
    <row r="6" spans="1:13" s="1" customFormat="1" ht="12.75" x14ac:dyDescent="0.2">
      <c r="A6" s="2"/>
      <c r="B6" s="3"/>
      <c r="C6" s="7"/>
      <c r="D6" s="5"/>
      <c r="E6" s="6"/>
      <c r="F6" s="7"/>
      <c r="G6" s="5"/>
      <c r="H6" s="6"/>
      <c r="I6" s="7"/>
      <c r="J6" s="5"/>
      <c r="K6" s="6"/>
    </row>
    <row r="7" spans="1:13" s="1" customFormat="1" ht="12.75" x14ac:dyDescent="0.2">
      <c r="A7" s="61" t="s">
        <v>2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3" x14ac:dyDescent="0.2">
      <c r="B8" s="8"/>
      <c r="C8" s="9"/>
      <c r="F8" s="9"/>
      <c r="I8" s="9"/>
    </row>
    <row r="9" spans="1:13" x14ac:dyDescent="0.2">
      <c r="B9" s="13"/>
      <c r="C9" s="14"/>
      <c r="E9" s="15"/>
      <c r="F9" s="14"/>
      <c r="H9" s="15"/>
      <c r="I9" s="14"/>
      <c r="K9" s="15" t="s">
        <v>3</v>
      </c>
    </row>
    <row r="10" spans="1:13" ht="24" x14ac:dyDescent="0.2">
      <c r="A10" s="16" t="s">
        <v>4</v>
      </c>
      <c r="B10" s="16" t="s">
        <v>5</v>
      </c>
      <c r="C10" s="17" t="s">
        <v>6</v>
      </c>
      <c r="D10" s="18" t="s">
        <v>7</v>
      </c>
      <c r="E10" s="18" t="s">
        <v>8</v>
      </c>
      <c r="F10" s="17" t="s">
        <v>6</v>
      </c>
      <c r="G10" s="18" t="s">
        <v>7</v>
      </c>
      <c r="H10" s="18" t="s">
        <v>9</v>
      </c>
      <c r="I10" s="17" t="s">
        <v>6</v>
      </c>
      <c r="J10" s="18" t="s">
        <v>7</v>
      </c>
      <c r="K10" s="18" t="s">
        <v>10</v>
      </c>
    </row>
    <row r="11" spans="1:13" x14ac:dyDescent="0.2">
      <c r="A11" s="19" t="s">
        <v>11</v>
      </c>
      <c r="B11" s="20" t="s">
        <v>12</v>
      </c>
      <c r="C11" s="21">
        <f t="shared" ref="C11:K11" si="0">C12+C43</f>
        <v>1573065660.47</v>
      </c>
      <c r="D11" s="21">
        <f t="shared" si="0"/>
        <v>44749494.640000001</v>
      </c>
      <c r="E11" s="21">
        <f t="shared" si="0"/>
        <v>1617815155.1100001</v>
      </c>
      <c r="F11" s="21">
        <f t="shared" si="0"/>
        <v>1597978761.8699999</v>
      </c>
      <c r="G11" s="21">
        <f t="shared" si="0"/>
        <v>0</v>
      </c>
      <c r="H11" s="21">
        <f t="shared" si="0"/>
        <v>1597978761.8699999</v>
      </c>
      <c r="I11" s="21">
        <f t="shared" si="0"/>
        <v>1693544826.5</v>
      </c>
      <c r="J11" s="21">
        <f t="shared" si="0"/>
        <v>0</v>
      </c>
      <c r="K11" s="21">
        <f t="shared" si="0"/>
        <v>1693544826.5</v>
      </c>
      <c r="L11" s="22"/>
    </row>
    <row r="12" spans="1:13" x14ac:dyDescent="0.2">
      <c r="A12" s="19" t="s">
        <v>13</v>
      </c>
      <c r="B12" s="23"/>
      <c r="C12" s="21">
        <f t="shared" ref="C12:K12" si="1">C13+C22+C26+C34+C40</f>
        <v>1391251268</v>
      </c>
      <c r="D12" s="21">
        <f t="shared" si="1"/>
        <v>12520133.729999999</v>
      </c>
      <c r="E12" s="21">
        <f t="shared" si="1"/>
        <v>1403771401.73</v>
      </c>
      <c r="F12" s="21">
        <f t="shared" si="1"/>
        <v>1481470447</v>
      </c>
      <c r="G12" s="21">
        <f t="shared" si="1"/>
        <v>0</v>
      </c>
      <c r="H12" s="21">
        <f t="shared" si="1"/>
        <v>1481470447</v>
      </c>
      <c r="I12" s="21">
        <f t="shared" si="1"/>
        <v>1577026774</v>
      </c>
      <c r="J12" s="21">
        <f t="shared" si="1"/>
        <v>0</v>
      </c>
      <c r="K12" s="21">
        <f t="shared" si="1"/>
        <v>1577026774</v>
      </c>
    </row>
    <row r="13" spans="1:13" s="25" customFormat="1" x14ac:dyDescent="0.2">
      <c r="A13" s="24" t="s">
        <v>14</v>
      </c>
      <c r="B13" s="20" t="s">
        <v>15</v>
      </c>
      <c r="C13" s="21">
        <f t="shared" ref="C13:K13" si="2">C14</f>
        <v>1284792023</v>
      </c>
      <c r="D13" s="21">
        <f>D14</f>
        <v>10206432.469999999</v>
      </c>
      <c r="E13" s="21">
        <f>E14</f>
        <v>1294998455.47</v>
      </c>
      <c r="F13" s="21">
        <f t="shared" si="2"/>
        <v>1372407741</v>
      </c>
      <c r="G13" s="21">
        <f t="shared" si="2"/>
        <v>0</v>
      </c>
      <c r="H13" s="21">
        <f t="shared" si="2"/>
        <v>1372407741</v>
      </c>
      <c r="I13" s="21">
        <f t="shared" si="2"/>
        <v>1465101002</v>
      </c>
      <c r="J13" s="21">
        <f t="shared" si="2"/>
        <v>0</v>
      </c>
      <c r="K13" s="21">
        <f t="shared" si="2"/>
        <v>1465101002</v>
      </c>
    </row>
    <row r="14" spans="1:13" x14ac:dyDescent="0.2">
      <c r="A14" s="26" t="s">
        <v>16</v>
      </c>
      <c r="B14" s="23" t="s">
        <v>17</v>
      </c>
      <c r="C14" s="27">
        <f>C15+C16+C17+C19+C20+C21</f>
        <v>1284792023</v>
      </c>
      <c r="D14" s="27">
        <f>SUM(D15:D21)</f>
        <v>10206432.469999999</v>
      </c>
      <c r="E14" s="27">
        <f>SUM(E15:E21)</f>
        <v>1294998455.47</v>
      </c>
      <c r="F14" s="27">
        <f>F15+F16+F17+F19+F20+F21</f>
        <v>1372407741</v>
      </c>
      <c r="G14" s="27">
        <f>SUM(G15:G21)</f>
        <v>0</v>
      </c>
      <c r="H14" s="27">
        <f>H15+H16+H17+H19+H20+H21</f>
        <v>1372407741</v>
      </c>
      <c r="I14" s="27">
        <f>I15+I16+I17+I19+I20+I21</f>
        <v>1465101002</v>
      </c>
      <c r="J14" s="27">
        <f>J15+J16+J17+J19+J20+J21</f>
        <v>0</v>
      </c>
      <c r="K14" s="27">
        <f>K15+K16+K17+K19+K20+K21</f>
        <v>1465101002</v>
      </c>
      <c r="M14" s="22"/>
    </row>
    <row r="15" spans="1:13" ht="36" x14ac:dyDescent="0.2">
      <c r="A15" s="28" t="s">
        <v>18</v>
      </c>
      <c r="B15" s="23" t="s">
        <v>19</v>
      </c>
      <c r="C15" s="27">
        <v>1273750791</v>
      </c>
      <c r="D15" s="29">
        <f>7238702.31-764.79-14070.7</f>
        <v>7223866.8199999994</v>
      </c>
      <c r="E15" s="31">
        <f t="shared" ref="E15:E21" si="3">C15+D15</f>
        <v>1280974657.8199999</v>
      </c>
      <c r="F15" s="27">
        <v>1360643151</v>
      </c>
      <c r="G15" s="29"/>
      <c r="H15" s="31">
        <f t="shared" ref="H15:H21" si="4">F15+G15</f>
        <v>1360643151</v>
      </c>
      <c r="I15" s="27">
        <v>1452562429</v>
      </c>
      <c r="J15" s="29"/>
      <c r="K15" s="31">
        <f t="shared" ref="K15:K66" si="5">I15+J15</f>
        <v>1452562429</v>
      </c>
      <c r="L15" s="22"/>
    </row>
    <row r="16" spans="1:13" ht="60" x14ac:dyDescent="0.2">
      <c r="A16" s="28" t="s">
        <v>20</v>
      </c>
      <c r="B16" s="23" t="s">
        <v>21</v>
      </c>
      <c r="C16" s="27">
        <v>678257</v>
      </c>
      <c r="D16" s="29">
        <v>-161352</v>
      </c>
      <c r="E16" s="31">
        <f t="shared" si="3"/>
        <v>516905</v>
      </c>
      <c r="F16" s="27">
        <v>730976</v>
      </c>
      <c r="G16" s="29"/>
      <c r="H16" s="31">
        <f t="shared" si="4"/>
        <v>730976</v>
      </c>
      <c r="I16" s="27">
        <v>787384</v>
      </c>
      <c r="J16" s="29"/>
      <c r="K16" s="31">
        <f t="shared" si="5"/>
        <v>787384</v>
      </c>
      <c r="L16" s="22"/>
    </row>
    <row r="17" spans="1:11" ht="24" x14ac:dyDescent="0.2">
      <c r="A17" s="28" t="s">
        <v>22</v>
      </c>
      <c r="B17" s="23" t="s">
        <v>23</v>
      </c>
      <c r="C17" s="27">
        <v>5861184</v>
      </c>
      <c r="D17" s="29">
        <f>4041015-815.55</f>
        <v>4040199.45</v>
      </c>
      <c r="E17" s="31">
        <f t="shared" si="3"/>
        <v>9901383.4499999993</v>
      </c>
      <c r="F17" s="27">
        <v>6279789</v>
      </c>
      <c r="G17" s="29"/>
      <c r="H17" s="31">
        <f t="shared" si="4"/>
        <v>6279789</v>
      </c>
      <c r="I17" s="27">
        <v>6727691</v>
      </c>
      <c r="J17" s="29"/>
      <c r="K17" s="31">
        <f t="shared" si="5"/>
        <v>6727691</v>
      </c>
    </row>
    <row r="18" spans="1:11" ht="53.25" customHeight="1" x14ac:dyDescent="0.2">
      <c r="A18" s="28" t="s">
        <v>24</v>
      </c>
      <c r="B18" s="23" t="s">
        <v>25</v>
      </c>
      <c r="C18" s="27"/>
      <c r="D18" s="29">
        <f>8104.2</f>
        <v>8104.2</v>
      </c>
      <c r="E18" s="31">
        <f t="shared" si="3"/>
        <v>8104.2</v>
      </c>
      <c r="F18" s="27"/>
      <c r="G18" s="29"/>
      <c r="H18" s="31"/>
      <c r="I18" s="27"/>
      <c r="J18" s="29"/>
      <c r="K18" s="31"/>
    </row>
    <row r="19" spans="1:11" ht="48" x14ac:dyDescent="0.2">
      <c r="A19" s="28" t="s">
        <v>26</v>
      </c>
      <c r="B19" s="23" t="s">
        <v>27</v>
      </c>
      <c r="C19" s="27">
        <v>1790041</v>
      </c>
      <c r="D19" s="29">
        <v>-1453536</v>
      </c>
      <c r="E19" s="31">
        <f t="shared" si="3"/>
        <v>336505</v>
      </c>
      <c r="F19" s="27">
        <v>2042075</v>
      </c>
      <c r="G19" s="29"/>
      <c r="H19" s="31">
        <f t="shared" si="4"/>
        <v>2042075</v>
      </c>
      <c r="I19" s="27">
        <v>2311748</v>
      </c>
      <c r="J19" s="29"/>
      <c r="K19" s="31">
        <f t="shared" si="5"/>
        <v>2311748</v>
      </c>
    </row>
    <row r="20" spans="1:11" ht="24" x14ac:dyDescent="0.2">
      <c r="A20" s="28" t="s">
        <v>28</v>
      </c>
      <c r="B20" s="23" t="s">
        <v>29</v>
      </c>
      <c r="C20" s="27">
        <v>1800000</v>
      </c>
      <c r="D20" s="29">
        <v>471000</v>
      </c>
      <c r="E20" s="31">
        <f t="shared" si="3"/>
        <v>2271000</v>
      </c>
      <c r="F20" s="27">
        <v>1800000</v>
      </c>
      <c r="G20" s="29"/>
      <c r="H20" s="31">
        <f t="shared" si="4"/>
        <v>1800000</v>
      </c>
      <c r="I20" s="27">
        <v>1800000</v>
      </c>
      <c r="J20" s="29"/>
      <c r="K20" s="31">
        <f t="shared" si="5"/>
        <v>1800000</v>
      </c>
    </row>
    <row r="21" spans="1:11" ht="24" x14ac:dyDescent="0.2">
      <c r="A21" s="28" t="s">
        <v>30</v>
      </c>
      <c r="B21" s="23" t="s">
        <v>31</v>
      </c>
      <c r="C21" s="27">
        <v>911750</v>
      </c>
      <c r="D21" s="29">
        <v>78150</v>
      </c>
      <c r="E21" s="31">
        <f t="shared" si="3"/>
        <v>989900</v>
      </c>
      <c r="F21" s="27">
        <v>911750</v>
      </c>
      <c r="G21" s="29"/>
      <c r="H21" s="31">
        <f t="shared" si="4"/>
        <v>911750</v>
      </c>
      <c r="I21" s="27">
        <v>911750</v>
      </c>
      <c r="J21" s="29"/>
      <c r="K21" s="31">
        <f t="shared" si="5"/>
        <v>911750</v>
      </c>
    </row>
    <row r="22" spans="1:11" ht="24" x14ac:dyDescent="0.2">
      <c r="A22" s="30" t="s">
        <v>32</v>
      </c>
      <c r="B22" s="20" t="s">
        <v>33</v>
      </c>
      <c r="C22" s="21">
        <f>C23+C24+C25</f>
        <v>15533537</v>
      </c>
      <c r="D22" s="21">
        <f>SUM(D23:D25)</f>
        <v>-5357376</v>
      </c>
      <c r="E22" s="21">
        <f>E23+E24+E25</f>
        <v>10176161</v>
      </c>
      <c r="F22" s="21">
        <f>F23+F24+F25</f>
        <v>15848447</v>
      </c>
      <c r="G22" s="21">
        <f>SUM(G23:G25)</f>
        <v>0</v>
      </c>
      <c r="H22" s="21">
        <f>H23+H24+H25</f>
        <v>15848447</v>
      </c>
      <c r="I22" s="21">
        <f>I23+I24+I25</f>
        <v>16432194</v>
      </c>
      <c r="J22" s="21">
        <f>SUM(J23:J25)</f>
        <v>0</v>
      </c>
      <c r="K22" s="21">
        <f>K23+K24+K25</f>
        <v>16432194</v>
      </c>
    </row>
    <row r="23" spans="1:11" ht="51.75" customHeight="1" x14ac:dyDescent="0.2">
      <c r="A23" s="28" t="s">
        <v>34</v>
      </c>
      <c r="B23" s="23" t="s">
        <v>35</v>
      </c>
      <c r="C23" s="29">
        <v>8101385</v>
      </c>
      <c r="D23" s="29">
        <v>-2833573</v>
      </c>
      <c r="E23" s="31">
        <f t="shared" ref="E23:E25" si="6">C23+D23</f>
        <v>5267812</v>
      </c>
      <c r="F23" s="29">
        <v>8245271</v>
      </c>
      <c r="G23" s="29"/>
      <c r="H23" s="31">
        <f t="shared" ref="H23:H25" si="7">F23+G23</f>
        <v>8245271</v>
      </c>
      <c r="I23" s="29">
        <v>8559497</v>
      </c>
      <c r="J23" s="29"/>
      <c r="K23" s="31">
        <f t="shared" si="5"/>
        <v>8559497</v>
      </c>
    </row>
    <row r="24" spans="1:11" ht="60" x14ac:dyDescent="0.2">
      <c r="A24" s="28" t="s">
        <v>36</v>
      </c>
      <c r="B24" s="23" t="s">
        <v>37</v>
      </c>
      <c r="C24" s="29">
        <v>38601</v>
      </c>
      <c r="D24" s="29">
        <v>-12737</v>
      </c>
      <c r="E24" s="31">
        <f t="shared" si="6"/>
        <v>25864</v>
      </c>
      <c r="F24" s="29">
        <v>43322</v>
      </c>
      <c r="G24" s="29"/>
      <c r="H24" s="31">
        <f t="shared" si="7"/>
        <v>43322</v>
      </c>
      <c r="I24" s="29">
        <v>45466</v>
      </c>
      <c r="J24" s="29"/>
      <c r="K24" s="31">
        <f t="shared" si="5"/>
        <v>45466</v>
      </c>
    </row>
    <row r="25" spans="1:11" ht="51" customHeight="1" x14ac:dyDescent="0.2">
      <c r="A25" s="28" t="s">
        <v>38</v>
      </c>
      <c r="B25" s="23" t="s">
        <v>39</v>
      </c>
      <c r="C25" s="29">
        <v>7393551</v>
      </c>
      <c r="D25" s="29">
        <f>-1855184-655882</f>
        <v>-2511066</v>
      </c>
      <c r="E25" s="31">
        <f t="shared" si="6"/>
        <v>4882485</v>
      </c>
      <c r="F25" s="29">
        <v>7559854</v>
      </c>
      <c r="G25" s="29"/>
      <c r="H25" s="31">
        <f t="shared" si="7"/>
        <v>7559854</v>
      </c>
      <c r="I25" s="29">
        <v>7827231</v>
      </c>
      <c r="J25" s="29"/>
      <c r="K25" s="31">
        <f t="shared" si="5"/>
        <v>7827231</v>
      </c>
    </row>
    <row r="26" spans="1:11" x14ac:dyDescent="0.2">
      <c r="A26" s="24" t="s">
        <v>40</v>
      </c>
      <c r="B26" s="20" t="s">
        <v>41</v>
      </c>
      <c r="C26" s="21">
        <f>C27+C32+C30</f>
        <v>56876271</v>
      </c>
      <c r="D26" s="21">
        <f>D27+D32+D30</f>
        <v>1870288.87</v>
      </c>
      <c r="E26" s="21">
        <f>E27+E32+E30</f>
        <v>58746559.869999997</v>
      </c>
      <c r="F26" s="21">
        <f t="shared" ref="F26:K26" si="8">F27+F32+F30</f>
        <v>58720685</v>
      </c>
      <c r="G26" s="21">
        <f t="shared" si="8"/>
        <v>0</v>
      </c>
      <c r="H26" s="21">
        <f>H27+H32+H30</f>
        <v>58720685</v>
      </c>
      <c r="I26" s="21">
        <f t="shared" si="8"/>
        <v>60547194</v>
      </c>
      <c r="J26" s="21">
        <f t="shared" si="8"/>
        <v>0</v>
      </c>
      <c r="K26" s="21">
        <f t="shared" si="8"/>
        <v>60547194</v>
      </c>
    </row>
    <row r="27" spans="1:11" x14ac:dyDescent="0.2">
      <c r="A27" s="26" t="s">
        <v>42</v>
      </c>
      <c r="B27" s="23" t="s">
        <v>43</v>
      </c>
      <c r="C27" s="27">
        <f t="shared" ref="C27:K27" si="9">SUM(C28:C29)</f>
        <v>54451137</v>
      </c>
      <c r="D27" s="27">
        <f>SUM(D28:D29)</f>
        <v>2361299</v>
      </c>
      <c r="E27" s="27">
        <f>SUM(E28:E29)</f>
        <v>56812436</v>
      </c>
      <c r="F27" s="27">
        <f t="shared" si="9"/>
        <v>56281560</v>
      </c>
      <c r="G27" s="27">
        <f t="shared" si="9"/>
        <v>0</v>
      </c>
      <c r="H27" s="27">
        <f t="shared" si="9"/>
        <v>56281560</v>
      </c>
      <c r="I27" s="27">
        <f t="shared" si="9"/>
        <v>58094024</v>
      </c>
      <c r="J27" s="27">
        <f t="shared" si="9"/>
        <v>0</v>
      </c>
      <c r="K27" s="27">
        <f t="shared" si="9"/>
        <v>58094024</v>
      </c>
    </row>
    <row r="28" spans="1:11" x14ac:dyDescent="0.2">
      <c r="A28" s="26" t="s">
        <v>44</v>
      </c>
      <c r="B28" s="23" t="s">
        <v>45</v>
      </c>
      <c r="C28" s="27">
        <v>39675090</v>
      </c>
      <c r="D28" s="31">
        <v>6604081</v>
      </c>
      <c r="E28" s="31">
        <f t="shared" ref="E28:E29" si="10">C28+D28</f>
        <v>46279171</v>
      </c>
      <c r="F28" s="27">
        <v>40944692</v>
      </c>
      <c r="G28" s="31"/>
      <c r="H28" s="31">
        <f t="shared" ref="H28:H29" si="11">F28+G28</f>
        <v>40944692</v>
      </c>
      <c r="I28" s="27">
        <v>42419339</v>
      </c>
      <c r="J28" s="31"/>
      <c r="K28" s="31">
        <f t="shared" si="5"/>
        <v>42419339</v>
      </c>
    </row>
    <row r="29" spans="1:11" ht="36" x14ac:dyDescent="0.2">
      <c r="A29" s="26" t="s">
        <v>46</v>
      </c>
      <c r="B29" s="23" t="s">
        <v>47</v>
      </c>
      <c r="C29" s="27">
        <v>14776047</v>
      </c>
      <c r="D29" s="29">
        <v>-4242782</v>
      </c>
      <c r="E29" s="31">
        <f t="shared" si="10"/>
        <v>10533265</v>
      </c>
      <c r="F29" s="27">
        <v>15336868</v>
      </c>
      <c r="G29" s="29"/>
      <c r="H29" s="31">
        <f t="shared" si="11"/>
        <v>15336868</v>
      </c>
      <c r="I29" s="27">
        <v>15674685</v>
      </c>
      <c r="J29" s="29"/>
      <c r="K29" s="31">
        <f t="shared" si="5"/>
        <v>15674685</v>
      </c>
    </row>
    <row r="30" spans="1:11" ht="18" customHeight="1" x14ac:dyDescent="0.2">
      <c r="A30" s="26" t="s">
        <v>48</v>
      </c>
      <c r="B30" s="23" t="s">
        <v>49</v>
      </c>
      <c r="C30" s="27"/>
      <c r="D30" s="29">
        <f>D31</f>
        <v>11131.87</v>
      </c>
      <c r="E30" s="27">
        <f>E31</f>
        <v>11131.87</v>
      </c>
      <c r="F30" s="27"/>
      <c r="G30" s="29"/>
      <c r="H30" s="27">
        <f>H31</f>
        <v>0</v>
      </c>
      <c r="I30" s="27"/>
      <c r="J30" s="29"/>
      <c r="K30" s="27">
        <f>K31</f>
        <v>0</v>
      </c>
    </row>
    <row r="31" spans="1:11" ht="18" customHeight="1" x14ac:dyDescent="0.2">
      <c r="A31" s="26" t="s">
        <v>48</v>
      </c>
      <c r="B31" s="23" t="s">
        <v>50</v>
      </c>
      <c r="C31" s="27"/>
      <c r="D31" s="29">
        <v>11131.87</v>
      </c>
      <c r="E31" s="31">
        <f t="shared" ref="E31:E33" si="12">C31+D31</f>
        <v>11131.87</v>
      </c>
      <c r="F31" s="27"/>
      <c r="G31" s="29"/>
      <c r="H31" s="31">
        <f t="shared" ref="H31" si="13">F31+G31</f>
        <v>0</v>
      </c>
      <c r="I31" s="27"/>
      <c r="J31" s="29"/>
      <c r="K31" s="31">
        <f t="shared" ref="K31" si="14">I31+J31</f>
        <v>0</v>
      </c>
    </row>
    <row r="32" spans="1:11" x14ac:dyDescent="0.2">
      <c r="A32" s="26" t="s">
        <v>51</v>
      </c>
      <c r="B32" s="23" t="s">
        <v>52</v>
      </c>
      <c r="C32" s="27">
        <f t="shared" ref="C32:K32" si="15">C33</f>
        <v>2425134</v>
      </c>
      <c r="D32" s="27">
        <f t="shared" si="15"/>
        <v>-502142</v>
      </c>
      <c r="E32" s="27">
        <f>E33</f>
        <v>1922992</v>
      </c>
      <c r="F32" s="27">
        <f t="shared" si="15"/>
        <v>2439125</v>
      </c>
      <c r="G32" s="27">
        <f t="shared" si="15"/>
        <v>0</v>
      </c>
      <c r="H32" s="27">
        <f t="shared" si="15"/>
        <v>2439125</v>
      </c>
      <c r="I32" s="27">
        <f t="shared" si="15"/>
        <v>2453170</v>
      </c>
      <c r="J32" s="27">
        <f t="shared" si="15"/>
        <v>0</v>
      </c>
      <c r="K32" s="27">
        <f t="shared" si="15"/>
        <v>2453170</v>
      </c>
    </row>
    <row r="33" spans="1:11" ht="24" x14ac:dyDescent="0.2">
      <c r="A33" s="26" t="s">
        <v>53</v>
      </c>
      <c r="B33" s="23" t="s">
        <v>54</v>
      </c>
      <c r="C33" s="27">
        <v>2425134</v>
      </c>
      <c r="D33" s="31">
        <v>-502142</v>
      </c>
      <c r="E33" s="31">
        <f t="shared" si="12"/>
        <v>1922992</v>
      </c>
      <c r="F33" s="27">
        <v>2439125</v>
      </c>
      <c r="G33" s="31"/>
      <c r="H33" s="31">
        <f t="shared" ref="H33" si="16">F33+G33</f>
        <v>2439125</v>
      </c>
      <c r="I33" s="27">
        <v>2453170</v>
      </c>
      <c r="J33" s="31">
        <v>0</v>
      </c>
      <c r="K33" s="31">
        <f t="shared" si="5"/>
        <v>2453170</v>
      </c>
    </row>
    <row r="34" spans="1:11" x14ac:dyDescent="0.2">
      <c r="A34" s="24" t="s">
        <v>55</v>
      </c>
      <c r="B34" s="20" t="s">
        <v>56</v>
      </c>
      <c r="C34" s="21">
        <f t="shared" ref="C34:K34" si="17">C35+C37</f>
        <v>22931355</v>
      </c>
      <c r="D34" s="21">
        <f t="shared" si="17"/>
        <v>1827303.3900000001</v>
      </c>
      <c r="E34" s="21">
        <f t="shared" si="17"/>
        <v>24758658.390000001</v>
      </c>
      <c r="F34" s="21">
        <f t="shared" si="17"/>
        <v>23364459</v>
      </c>
      <c r="G34" s="21">
        <f t="shared" si="17"/>
        <v>0</v>
      </c>
      <c r="H34" s="21">
        <f t="shared" si="17"/>
        <v>23364459</v>
      </c>
      <c r="I34" s="21">
        <f t="shared" si="17"/>
        <v>23806225</v>
      </c>
      <c r="J34" s="21">
        <f t="shared" si="17"/>
        <v>0</v>
      </c>
      <c r="K34" s="21">
        <f t="shared" si="17"/>
        <v>23806225</v>
      </c>
    </row>
    <row r="35" spans="1:11" x14ac:dyDescent="0.2">
      <c r="A35" s="26" t="s">
        <v>57</v>
      </c>
      <c r="B35" s="32" t="s">
        <v>58</v>
      </c>
      <c r="C35" s="27">
        <f t="shared" ref="C35:K35" si="18">C36</f>
        <v>21655181</v>
      </c>
      <c r="D35" s="27">
        <f t="shared" si="18"/>
        <v>1930088.62</v>
      </c>
      <c r="E35" s="27">
        <f t="shared" si="18"/>
        <v>23585269.620000001</v>
      </c>
      <c r="F35" s="27">
        <f t="shared" si="18"/>
        <v>22088285</v>
      </c>
      <c r="G35" s="27">
        <f t="shared" si="18"/>
        <v>0</v>
      </c>
      <c r="H35" s="27">
        <f t="shared" si="18"/>
        <v>22088285</v>
      </c>
      <c r="I35" s="27">
        <f t="shared" si="18"/>
        <v>22530051</v>
      </c>
      <c r="J35" s="27">
        <f t="shared" si="18"/>
        <v>0</v>
      </c>
      <c r="K35" s="27">
        <f t="shared" si="18"/>
        <v>22530051</v>
      </c>
    </row>
    <row r="36" spans="1:11" ht="24" x14ac:dyDescent="0.2">
      <c r="A36" s="26" t="s">
        <v>59</v>
      </c>
      <c r="B36" s="23" t="s">
        <v>60</v>
      </c>
      <c r="C36" s="27">
        <v>21655181</v>
      </c>
      <c r="D36" s="31">
        <v>1930088.62</v>
      </c>
      <c r="E36" s="31">
        <f>C36+D36</f>
        <v>23585269.620000001</v>
      </c>
      <c r="F36" s="27">
        <v>22088285</v>
      </c>
      <c r="G36" s="31"/>
      <c r="H36" s="31">
        <f t="shared" ref="H36" si="19">F36+G36</f>
        <v>22088285</v>
      </c>
      <c r="I36" s="27">
        <v>22530051</v>
      </c>
      <c r="J36" s="31"/>
      <c r="K36" s="31">
        <f t="shared" si="5"/>
        <v>22530051</v>
      </c>
    </row>
    <row r="37" spans="1:11" x14ac:dyDescent="0.2">
      <c r="A37" s="26" t="s">
        <v>61</v>
      </c>
      <c r="B37" s="23" t="s">
        <v>62</v>
      </c>
      <c r="C37" s="27">
        <f t="shared" ref="C37:K37" si="20">C38+C39</f>
        <v>1276174</v>
      </c>
      <c r="D37" s="27">
        <f t="shared" si="20"/>
        <v>-102785.23</v>
      </c>
      <c r="E37" s="27">
        <f t="shared" si="20"/>
        <v>1173388.77</v>
      </c>
      <c r="F37" s="27">
        <f t="shared" si="20"/>
        <v>1276174</v>
      </c>
      <c r="G37" s="27">
        <f t="shared" si="20"/>
        <v>0</v>
      </c>
      <c r="H37" s="27">
        <f t="shared" si="20"/>
        <v>1276174</v>
      </c>
      <c r="I37" s="27">
        <f t="shared" si="20"/>
        <v>1276174</v>
      </c>
      <c r="J37" s="27">
        <f t="shared" si="20"/>
        <v>0</v>
      </c>
      <c r="K37" s="27">
        <f t="shared" si="20"/>
        <v>1276174</v>
      </c>
    </row>
    <row r="38" spans="1:11" ht="24" x14ac:dyDescent="0.2">
      <c r="A38" s="28" t="s">
        <v>63</v>
      </c>
      <c r="B38" s="23" t="s">
        <v>64</v>
      </c>
      <c r="C38" s="27">
        <v>1268974</v>
      </c>
      <c r="D38" s="31">
        <v>-102393.55</v>
      </c>
      <c r="E38" s="31">
        <f t="shared" ref="E38:E39" si="21">C38+D38</f>
        <v>1166580.45</v>
      </c>
      <c r="F38" s="27">
        <v>1268974</v>
      </c>
      <c r="G38" s="31"/>
      <c r="H38" s="31">
        <f t="shared" ref="H38:H39" si="22">F38+G38</f>
        <v>1268974</v>
      </c>
      <c r="I38" s="27">
        <v>1268974</v>
      </c>
      <c r="J38" s="31"/>
      <c r="K38" s="31">
        <f t="shared" si="5"/>
        <v>1268974</v>
      </c>
    </row>
    <row r="39" spans="1:11" ht="24" x14ac:dyDescent="0.2">
      <c r="A39" s="28" t="s">
        <v>65</v>
      </c>
      <c r="B39" s="23" t="s">
        <v>66</v>
      </c>
      <c r="C39" s="27">
        <v>7200</v>
      </c>
      <c r="D39" s="29">
        <v>-391.68</v>
      </c>
      <c r="E39" s="31">
        <f t="shared" si="21"/>
        <v>6808.32</v>
      </c>
      <c r="F39" s="27">
        <v>7200</v>
      </c>
      <c r="G39" s="29"/>
      <c r="H39" s="31">
        <f t="shared" si="22"/>
        <v>7200</v>
      </c>
      <c r="I39" s="27">
        <v>7200</v>
      </c>
      <c r="J39" s="29"/>
      <c r="K39" s="31">
        <f t="shared" si="5"/>
        <v>7200</v>
      </c>
    </row>
    <row r="40" spans="1:11" x14ac:dyDescent="0.2">
      <c r="A40" s="24" t="s">
        <v>67</v>
      </c>
      <c r="B40" s="20" t="s">
        <v>68</v>
      </c>
      <c r="C40" s="21">
        <f t="shared" ref="C40:K40" si="23">C41+C42</f>
        <v>11118082</v>
      </c>
      <c r="D40" s="21">
        <f t="shared" si="23"/>
        <v>3973485</v>
      </c>
      <c r="E40" s="21">
        <f t="shared" si="23"/>
        <v>15091567</v>
      </c>
      <c r="F40" s="21">
        <f t="shared" si="23"/>
        <v>11129115</v>
      </c>
      <c r="G40" s="21">
        <f t="shared" si="23"/>
        <v>0</v>
      </c>
      <c r="H40" s="21">
        <f t="shared" si="23"/>
        <v>11129115</v>
      </c>
      <c r="I40" s="21">
        <f t="shared" si="23"/>
        <v>11140159</v>
      </c>
      <c r="J40" s="21">
        <f t="shared" si="23"/>
        <v>0</v>
      </c>
      <c r="K40" s="21">
        <f t="shared" si="23"/>
        <v>11140159</v>
      </c>
    </row>
    <row r="41" spans="1:11" ht="24" x14ac:dyDescent="0.2">
      <c r="A41" s="26" t="s">
        <v>69</v>
      </c>
      <c r="B41" s="23" t="s">
        <v>70</v>
      </c>
      <c r="C41" s="27">
        <v>11033082</v>
      </c>
      <c r="D41" s="29">
        <v>3973485</v>
      </c>
      <c r="E41" s="31">
        <f t="shared" ref="E41:E42" si="24">C41+D41</f>
        <v>15006567</v>
      </c>
      <c r="F41" s="27">
        <v>11044115</v>
      </c>
      <c r="G41" s="29"/>
      <c r="H41" s="31">
        <f t="shared" ref="H41:H42" si="25">F41+G41</f>
        <v>11044115</v>
      </c>
      <c r="I41" s="27">
        <v>11055159</v>
      </c>
      <c r="J41" s="29"/>
      <c r="K41" s="31">
        <f t="shared" si="5"/>
        <v>11055159</v>
      </c>
    </row>
    <row r="42" spans="1:11" x14ac:dyDescent="0.2">
      <c r="A42" s="26" t="s">
        <v>71</v>
      </c>
      <c r="B42" s="23" t="s">
        <v>72</v>
      </c>
      <c r="C42" s="27">
        <v>85000</v>
      </c>
      <c r="D42" s="31"/>
      <c r="E42" s="31">
        <f t="shared" si="24"/>
        <v>85000</v>
      </c>
      <c r="F42" s="27">
        <v>85000</v>
      </c>
      <c r="G42" s="31"/>
      <c r="H42" s="31">
        <f t="shared" si="25"/>
        <v>85000</v>
      </c>
      <c r="I42" s="27">
        <v>85000</v>
      </c>
      <c r="J42" s="31"/>
      <c r="K42" s="31">
        <f t="shared" si="5"/>
        <v>85000</v>
      </c>
    </row>
    <row r="43" spans="1:11" x14ac:dyDescent="0.2">
      <c r="A43" s="24" t="s">
        <v>73</v>
      </c>
      <c r="B43" s="23"/>
      <c r="C43" s="21">
        <f>C44+C54+C63+C67+C60+C91</f>
        <v>181814392.47</v>
      </c>
      <c r="D43" s="21">
        <f>D44+D54+D63+D67+D60+D91</f>
        <v>32229360.910000004</v>
      </c>
      <c r="E43" s="21">
        <f>E44+E54+E63+E67+E60+E91</f>
        <v>214043753.38</v>
      </c>
      <c r="F43" s="21">
        <f>F44+F54+F63+F67+F60</f>
        <v>116508314.87</v>
      </c>
      <c r="G43" s="21">
        <f>G44+G54+G63+G67+G60+G91</f>
        <v>0</v>
      </c>
      <c r="H43" s="21">
        <f>H44+H54+H63+H67+H60+H91</f>
        <v>116508314.87</v>
      </c>
      <c r="I43" s="21">
        <f>I44+I54+I63+I67+I60</f>
        <v>116518052.5</v>
      </c>
      <c r="J43" s="21">
        <f>J44+J54+J63+J67+J60+J91</f>
        <v>0</v>
      </c>
      <c r="K43" s="21">
        <f>K44+K54+K63+K67+K60+K91</f>
        <v>116518052.5</v>
      </c>
    </row>
    <row r="44" spans="1:11" ht="24" x14ac:dyDescent="0.2">
      <c r="A44" s="24" t="s">
        <v>74</v>
      </c>
      <c r="B44" s="20" t="s">
        <v>75</v>
      </c>
      <c r="C44" s="21">
        <f t="shared" ref="C44:K44" si="26">C45+C49+C51</f>
        <v>101174921.49000001</v>
      </c>
      <c r="D44" s="21">
        <f t="shared" si="26"/>
        <v>3472363.3500000015</v>
      </c>
      <c r="E44" s="21">
        <f t="shared" si="26"/>
        <v>104647284.84</v>
      </c>
      <c r="F44" s="21">
        <f t="shared" si="26"/>
        <v>105014497.71000001</v>
      </c>
      <c r="G44" s="21">
        <f t="shared" si="26"/>
        <v>0</v>
      </c>
      <c r="H44" s="21">
        <f t="shared" si="26"/>
        <v>105014497.71000001</v>
      </c>
      <c r="I44" s="21">
        <f t="shared" si="26"/>
        <v>105014497.72</v>
      </c>
      <c r="J44" s="21">
        <f t="shared" si="26"/>
        <v>0</v>
      </c>
      <c r="K44" s="21">
        <f t="shared" si="26"/>
        <v>105014497.72</v>
      </c>
    </row>
    <row r="45" spans="1:11" ht="48" x14ac:dyDescent="0.2">
      <c r="A45" s="28" t="s">
        <v>76</v>
      </c>
      <c r="B45" s="23" t="s">
        <v>77</v>
      </c>
      <c r="C45" s="27">
        <f t="shared" ref="C45:K45" si="27">C46+C47+C48</f>
        <v>51839798.509999998</v>
      </c>
      <c r="D45" s="27">
        <f t="shared" si="27"/>
        <v>-2449607.2799999989</v>
      </c>
      <c r="E45" s="27">
        <f t="shared" si="27"/>
        <v>49390191.229999997</v>
      </c>
      <c r="F45" s="27">
        <f t="shared" si="27"/>
        <v>53913390.450000003</v>
      </c>
      <c r="G45" s="27">
        <f t="shared" si="27"/>
        <v>0</v>
      </c>
      <c r="H45" s="27">
        <f t="shared" si="27"/>
        <v>53913390.450000003</v>
      </c>
      <c r="I45" s="27">
        <f t="shared" si="27"/>
        <v>53913390.450000003</v>
      </c>
      <c r="J45" s="27">
        <f t="shared" si="27"/>
        <v>0</v>
      </c>
      <c r="K45" s="27">
        <f t="shared" si="27"/>
        <v>53913390.450000003</v>
      </c>
    </row>
    <row r="46" spans="1:11" ht="36" x14ac:dyDescent="0.2">
      <c r="A46" s="28" t="s">
        <v>78</v>
      </c>
      <c r="B46" s="23" t="s">
        <v>79</v>
      </c>
      <c r="C46" s="27">
        <v>17844437.329999998</v>
      </c>
      <c r="D46" s="29"/>
      <c r="E46" s="31">
        <f t="shared" ref="E46:E48" si="28">C46+D46</f>
        <v>17844437.329999998</v>
      </c>
      <c r="F46" s="27">
        <v>18558214.82</v>
      </c>
      <c r="G46" s="29"/>
      <c r="H46" s="31">
        <f t="shared" ref="H46:H48" si="29">F46+G46</f>
        <v>18558214.82</v>
      </c>
      <c r="I46" s="27">
        <v>18558214.82</v>
      </c>
      <c r="J46" s="29"/>
      <c r="K46" s="31">
        <f t="shared" si="5"/>
        <v>18558214.82</v>
      </c>
    </row>
    <row r="47" spans="1:11" ht="36" x14ac:dyDescent="0.2">
      <c r="A47" s="28" t="s">
        <v>80</v>
      </c>
      <c r="B47" s="23" t="s">
        <v>81</v>
      </c>
      <c r="C47" s="27">
        <v>3500000</v>
      </c>
      <c r="D47" s="31">
        <v>2766981.47</v>
      </c>
      <c r="E47" s="31">
        <f t="shared" si="28"/>
        <v>6266981.4700000007</v>
      </c>
      <c r="F47" s="27">
        <v>3640000</v>
      </c>
      <c r="G47" s="31"/>
      <c r="H47" s="31">
        <f t="shared" si="29"/>
        <v>3640000</v>
      </c>
      <c r="I47" s="27">
        <v>3640000</v>
      </c>
      <c r="J47" s="31"/>
      <c r="K47" s="31">
        <f t="shared" si="5"/>
        <v>3640000</v>
      </c>
    </row>
    <row r="48" spans="1:11" ht="36" x14ac:dyDescent="0.2">
      <c r="A48" s="28" t="s">
        <v>82</v>
      </c>
      <c r="B48" s="23" t="s">
        <v>83</v>
      </c>
      <c r="C48" s="27">
        <v>30495361.18</v>
      </c>
      <c r="D48" s="31">
        <f>-86424.14-5130164.68+0.07</f>
        <v>-5216588.7499999991</v>
      </c>
      <c r="E48" s="31">
        <f t="shared" si="28"/>
        <v>25278772.43</v>
      </c>
      <c r="F48" s="27">
        <v>31715175.629999999</v>
      </c>
      <c r="G48" s="31"/>
      <c r="H48" s="31">
        <f t="shared" si="29"/>
        <v>31715175.629999999</v>
      </c>
      <c r="I48" s="27">
        <v>31715175.629999999</v>
      </c>
      <c r="J48" s="31"/>
      <c r="K48" s="31">
        <f t="shared" si="5"/>
        <v>31715175.629999999</v>
      </c>
    </row>
    <row r="49" spans="1:11" x14ac:dyDescent="0.2">
      <c r="A49" s="26" t="s">
        <v>84</v>
      </c>
      <c r="B49" s="23" t="s">
        <v>85</v>
      </c>
      <c r="C49" s="27">
        <f t="shared" ref="C49:K49" si="30">C50</f>
        <v>0</v>
      </c>
      <c r="D49" s="27">
        <f t="shared" si="30"/>
        <v>599280.48</v>
      </c>
      <c r="E49" s="27">
        <f t="shared" si="30"/>
        <v>599280.48</v>
      </c>
      <c r="F49" s="27">
        <f t="shared" si="30"/>
        <v>0</v>
      </c>
      <c r="G49" s="27">
        <f t="shared" si="30"/>
        <v>0</v>
      </c>
      <c r="H49" s="27">
        <f t="shared" si="30"/>
        <v>0</v>
      </c>
      <c r="I49" s="27">
        <f t="shared" si="30"/>
        <v>0</v>
      </c>
      <c r="J49" s="27">
        <f t="shared" si="30"/>
        <v>0</v>
      </c>
      <c r="K49" s="27">
        <f t="shared" si="30"/>
        <v>0</v>
      </c>
    </row>
    <row r="50" spans="1:11" ht="24" x14ac:dyDescent="0.2">
      <c r="A50" s="26" t="s">
        <v>86</v>
      </c>
      <c r="B50" s="23" t="s">
        <v>87</v>
      </c>
      <c r="C50" s="27">
        <v>0</v>
      </c>
      <c r="D50" s="27">
        <v>599280.48</v>
      </c>
      <c r="E50" s="31">
        <f t="shared" ref="E50" si="31">C50+D50</f>
        <v>599280.48</v>
      </c>
      <c r="F50" s="27"/>
      <c r="G50" s="27"/>
      <c r="H50" s="31">
        <f t="shared" ref="H50" si="32">F50+G50</f>
        <v>0</v>
      </c>
      <c r="I50" s="27"/>
      <c r="J50" s="27"/>
      <c r="K50" s="31">
        <f t="shared" si="5"/>
        <v>0</v>
      </c>
    </row>
    <row r="51" spans="1:11" ht="36" x14ac:dyDescent="0.2">
      <c r="A51" s="28" t="s">
        <v>88</v>
      </c>
      <c r="B51" s="23" t="s">
        <v>89</v>
      </c>
      <c r="C51" s="27">
        <f>C52+C53</f>
        <v>49335122.980000004</v>
      </c>
      <c r="D51" s="27">
        <f t="shared" ref="D51:K51" si="33">D52+D53</f>
        <v>5322690.1500000004</v>
      </c>
      <c r="E51" s="27">
        <f t="shared" si="33"/>
        <v>54657813.130000003</v>
      </c>
      <c r="F51" s="27">
        <f t="shared" si="33"/>
        <v>51101107.259999998</v>
      </c>
      <c r="G51" s="27">
        <f t="shared" si="33"/>
        <v>0</v>
      </c>
      <c r="H51" s="27">
        <f t="shared" si="33"/>
        <v>51101107.259999998</v>
      </c>
      <c r="I51" s="27">
        <f t="shared" si="33"/>
        <v>51101107.270000003</v>
      </c>
      <c r="J51" s="27">
        <f t="shared" si="33"/>
        <v>0</v>
      </c>
      <c r="K51" s="27">
        <f t="shared" si="33"/>
        <v>51101107.270000003</v>
      </c>
    </row>
    <row r="52" spans="1:11" ht="36" x14ac:dyDescent="0.2">
      <c r="A52" s="28" t="s">
        <v>90</v>
      </c>
      <c r="B52" s="23" t="s">
        <v>91</v>
      </c>
      <c r="C52" s="27">
        <v>49135680.060000002</v>
      </c>
      <c r="D52" s="31">
        <f>-2385607.63+6254094.92+1305442.45+148760.41</f>
        <v>5322690.1500000004</v>
      </c>
      <c r="E52" s="31">
        <f t="shared" ref="E52:E53" si="34">C52+D52</f>
        <v>54458370.210000001</v>
      </c>
      <c r="F52" s="27">
        <v>51101107.259999998</v>
      </c>
      <c r="G52" s="31"/>
      <c r="H52" s="31">
        <f t="shared" ref="H52:H53" si="35">F52+G52</f>
        <v>51101107.259999998</v>
      </c>
      <c r="I52" s="27">
        <v>51101107.270000003</v>
      </c>
      <c r="J52" s="31"/>
      <c r="K52" s="31">
        <f t="shared" si="5"/>
        <v>51101107.270000003</v>
      </c>
    </row>
    <row r="53" spans="1:11" ht="48" x14ac:dyDescent="0.2">
      <c r="A53" s="28" t="s">
        <v>92</v>
      </c>
      <c r="B53" s="23" t="s">
        <v>93</v>
      </c>
      <c r="C53" s="27">
        <v>199442.92</v>
      </c>
      <c r="D53" s="31"/>
      <c r="E53" s="31">
        <f t="shared" si="34"/>
        <v>199442.92</v>
      </c>
      <c r="F53" s="27"/>
      <c r="G53" s="31"/>
      <c r="H53" s="31">
        <f t="shared" si="35"/>
        <v>0</v>
      </c>
      <c r="I53" s="27"/>
      <c r="J53" s="31"/>
      <c r="K53" s="31">
        <f t="shared" si="5"/>
        <v>0</v>
      </c>
    </row>
    <row r="54" spans="1:11" x14ac:dyDescent="0.2">
      <c r="A54" s="24" t="s">
        <v>94</v>
      </c>
      <c r="B54" s="20" t="s">
        <v>95</v>
      </c>
      <c r="C54" s="21">
        <f t="shared" ref="C54:K54" si="36">C55</f>
        <v>68742367.75</v>
      </c>
      <c r="D54" s="21">
        <f t="shared" si="36"/>
        <v>0</v>
      </c>
      <c r="E54" s="21">
        <f t="shared" si="36"/>
        <v>68742367.75</v>
      </c>
      <c r="F54" s="21">
        <f t="shared" si="36"/>
        <v>2583614.4900000002</v>
      </c>
      <c r="G54" s="21">
        <f t="shared" si="36"/>
        <v>0</v>
      </c>
      <c r="H54" s="21">
        <f t="shared" si="36"/>
        <v>2583614.4900000002</v>
      </c>
      <c r="I54" s="21">
        <f t="shared" si="36"/>
        <v>2593402.11</v>
      </c>
      <c r="J54" s="21">
        <f t="shared" si="36"/>
        <v>0</v>
      </c>
      <c r="K54" s="21">
        <f t="shared" si="36"/>
        <v>2593402.11</v>
      </c>
    </row>
    <row r="55" spans="1:11" x14ac:dyDescent="0.2">
      <c r="A55" s="26" t="s">
        <v>96</v>
      </c>
      <c r="B55" s="23" t="s">
        <v>97</v>
      </c>
      <c r="C55" s="27">
        <f t="shared" ref="C55:K55" si="37">SUM(C56:C59)</f>
        <v>68742367.75</v>
      </c>
      <c r="D55" s="27">
        <f t="shared" si="37"/>
        <v>0</v>
      </c>
      <c r="E55" s="27">
        <f t="shared" si="37"/>
        <v>68742367.75</v>
      </c>
      <c r="F55" s="27">
        <f t="shared" si="37"/>
        <v>2583614.4900000002</v>
      </c>
      <c r="G55" s="27">
        <f t="shared" si="37"/>
        <v>0</v>
      </c>
      <c r="H55" s="27">
        <f t="shared" si="37"/>
        <v>2583614.4900000002</v>
      </c>
      <c r="I55" s="27">
        <f t="shared" si="37"/>
        <v>2593402.11</v>
      </c>
      <c r="J55" s="27">
        <f t="shared" si="37"/>
        <v>0</v>
      </c>
      <c r="K55" s="27">
        <f t="shared" si="37"/>
        <v>2593402.11</v>
      </c>
    </row>
    <row r="56" spans="1:11" x14ac:dyDescent="0.2">
      <c r="A56" s="26" t="s">
        <v>98</v>
      </c>
      <c r="B56" s="23" t="s">
        <v>99</v>
      </c>
      <c r="C56" s="27">
        <v>518054.73</v>
      </c>
      <c r="D56" s="31"/>
      <c r="E56" s="31">
        <f t="shared" ref="E56:E59" si="38">C56+D56</f>
        <v>518054.73</v>
      </c>
      <c r="F56" s="27">
        <v>547083.27</v>
      </c>
      <c r="G56" s="31"/>
      <c r="H56" s="31">
        <f t="shared" ref="H56:H59" si="39">F56+G56</f>
        <v>547083.27</v>
      </c>
      <c r="I56" s="27">
        <v>546372.23</v>
      </c>
      <c r="J56" s="31"/>
      <c r="K56" s="31">
        <f t="shared" si="5"/>
        <v>546372.23</v>
      </c>
    </row>
    <row r="57" spans="1:11" x14ac:dyDescent="0.2">
      <c r="A57" s="26" t="s">
        <v>100</v>
      </c>
      <c r="B57" s="23" t="s">
        <v>101</v>
      </c>
      <c r="C57" s="27">
        <v>1100000</v>
      </c>
      <c r="D57" s="29"/>
      <c r="E57" s="31">
        <f t="shared" si="38"/>
        <v>1100000</v>
      </c>
      <c r="F57" s="27">
        <v>1158300</v>
      </c>
      <c r="G57" s="29"/>
      <c r="H57" s="31">
        <f t="shared" si="39"/>
        <v>1158300</v>
      </c>
      <c r="I57" s="27">
        <v>1219689.8999999999</v>
      </c>
      <c r="J57" s="29"/>
      <c r="K57" s="31">
        <f t="shared" si="5"/>
        <v>1219689.8999999999</v>
      </c>
    </row>
    <row r="58" spans="1:11" x14ac:dyDescent="0.2">
      <c r="A58" s="26" t="s">
        <v>102</v>
      </c>
      <c r="B58" s="23" t="s">
        <v>103</v>
      </c>
      <c r="C58" s="27">
        <v>67124313.019999996</v>
      </c>
      <c r="D58" s="31"/>
      <c r="E58" s="31">
        <f t="shared" si="38"/>
        <v>67124313.019999996</v>
      </c>
      <c r="F58" s="27">
        <v>878231.22</v>
      </c>
      <c r="G58" s="31"/>
      <c r="H58" s="31">
        <f t="shared" si="39"/>
        <v>878231.22</v>
      </c>
      <c r="I58" s="27">
        <v>827339.98</v>
      </c>
      <c r="J58" s="31"/>
      <c r="K58" s="31">
        <f t="shared" si="5"/>
        <v>827339.98</v>
      </c>
    </row>
    <row r="59" spans="1:11" ht="24" hidden="1" x14ac:dyDescent="0.2">
      <c r="A59" s="26" t="s">
        <v>104</v>
      </c>
      <c r="B59" s="23" t="s">
        <v>105</v>
      </c>
      <c r="C59" s="27"/>
      <c r="D59" s="31"/>
      <c r="E59" s="31">
        <f t="shared" si="38"/>
        <v>0</v>
      </c>
      <c r="F59" s="27">
        <v>0</v>
      </c>
      <c r="G59" s="31">
        <v>0</v>
      </c>
      <c r="H59" s="31">
        <f t="shared" si="39"/>
        <v>0</v>
      </c>
      <c r="I59" s="27">
        <v>0</v>
      </c>
      <c r="J59" s="31">
        <v>0</v>
      </c>
      <c r="K59" s="31">
        <f t="shared" si="5"/>
        <v>0</v>
      </c>
    </row>
    <row r="60" spans="1:11" x14ac:dyDescent="0.2">
      <c r="A60" s="24" t="s">
        <v>106</v>
      </c>
      <c r="B60" s="20" t="s">
        <v>107</v>
      </c>
      <c r="C60" s="21">
        <f t="shared" ref="C60:K61" si="40">C61</f>
        <v>1200917.01</v>
      </c>
      <c r="D60" s="21">
        <f t="shared" si="40"/>
        <v>27636663.460000001</v>
      </c>
      <c r="E60" s="21">
        <f t="shared" si="40"/>
        <v>28837580.470000003</v>
      </c>
      <c r="F60" s="21">
        <f t="shared" si="40"/>
        <v>1242953.69</v>
      </c>
      <c r="G60" s="21">
        <f t="shared" si="40"/>
        <v>0</v>
      </c>
      <c r="H60" s="21">
        <f t="shared" si="40"/>
        <v>1242953.69</v>
      </c>
      <c r="I60" s="21">
        <f t="shared" si="40"/>
        <v>1242953.69</v>
      </c>
      <c r="J60" s="21">
        <f t="shared" si="40"/>
        <v>0</v>
      </c>
      <c r="K60" s="21">
        <f t="shared" si="40"/>
        <v>1242953.69</v>
      </c>
    </row>
    <row r="61" spans="1:11" x14ac:dyDescent="0.2">
      <c r="A61" s="26" t="s">
        <v>108</v>
      </c>
      <c r="B61" s="23" t="s">
        <v>109</v>
      </c>
      <c r="C61" s="27">
        <f t="shared" si="40"/>
        <v>1200917.01</v>
      </c>
      <c r="D61" s="27">
        <f t="shared" si="40"/>
        <v>27636663.460000001</v>
      </c>
      <c r="E61" s="27">
        <f t="shared" si="40"/>
        <v>28837580.470000003</v>
      </c>
      <c r="F61" s="27">
        <f t="shared" si="40"/>
        <v>1242953.69</v>
      </c>
      <c r="G61" s="27">
        <f t="shared" si="40"/>
        <v>0</v>
      </c>
      <c r="H61" s="27">
        <f t="shared" si="40"/>
        <v>1242953.69</v>
      </c>
      <c r="I61" s="27">
        <f t="shared" si="40"/>
        <v>1242953.69</v>
      </c>
      <c r="J61" s="27">
        <f t="shared" si="40"/>
        <v>0</v>
      </c>
      <c r="K61" s="27">
        <f t="shared" si="40"/>
        <v>1242953.69</v>
      </c>
    </row>
    <row r="62" spans="1:11" x14ac:dyDescent="0.2">
      <c r="A62" s="26" t="s">
        <v>110</v>
      </c>
      <c r="B62" s="23" t="s">
        <v>111</v>
      </c>
      <c r="C62" s="27">
        <v>1200917.01</v>
      </c>
      <c r="D62" s="29">
        <v>27636663.460000001</v>
      </c>
      <c r="E62" s="31">
        <f t="shared" ref="E62" si="41">C62+D62</f>
        <v>28837580.470000003</v>
      </c>
      <c r="F62" s="27">
        <v>1242953.69</v>
      </c>
      <c r="G62" s="29">
        <v>0</v>
      </c>
      <c r="H62" s="31">
        <f t="shared" ref="H62" si="42">F62+G62</f>
        <v>1242953.69</v>
      </c>
      <c r="I62" s="27">
        <v>1242953.69</v>
      </c>
      <c r="J62" s="29">
        <v>0</v>
      </c>
      <c r="K62" s="31">
        <f t="shared" si="5"/>
        <v>1242953.69</v>
      </c>
    </row>
    <row r="63" spans="1:11" x14ac:dyDescent="0.2">
      <c r="A63" s="24" t="s">
        <v>112</v>
      </c>
      <c r="B63" s="20" t="s">
        <v>113</v>
      </c>
      <c r="C63" s="21">
        <f t="shared" ref="C63:K63" si="43">C64</f>
        <v>5449578.5099999998</v>
      </c>
      <c r="D63" s="21">
        <f t="shared" si="43"/>
        <v>608316.31999999983</v>
      </c>
      <c r="E63" s="21">
        <f t="shared" si="43"/>
        <v>6057894.8300000001</v>
      </c>
      <c r="F63" s="21">
        <f t="shared" si="43"/>
        <v>5667561.6500000004</v>
      </c>
      <c r="G63" s="21">
        <f t="shared" si="43"/>
        <v>0</v>
      </c>
      <c r="H63" s="21">
        <f t="shared" si="43"/>
        <v>5667561.6500000004</v>
      </c>
      <c r="I63" s="21">
        <f t="shared" si="43"/>
        <v>5667561.6500000004</v>
      </c>
      <c r="J63" s="21">
        <f t="shared" si="43"/>
        <v>0</v>
      </c>
      <c r="K63" s="21">
        <f t="shared" si="43"/>
        <v>5667561.6500000004</v>
      </c>
    </row>
    <row r="64" spans="1:11" ht="36" x14ac:dyDescent="0.2">
      <c r="A64" s="26" t="s">
        <v>114</v>
      </c>
      <c r="B64" s="23" t="s">
        <v>115</v>
      </c>
      <c r="C64" s="27">
        <f t="shared" ref="C64:K64" si="44">C65+C66</f>
        <v>5449578.5099999998</v>
      </c>
      <c r="D64" s="27">
        <f t="shared" si="44"/>
        <v>608316.31999999983</v>
      </c>
      <c r="E64" s="27">
        <f t="shared" si="44"/>
        <v>6057894.8300000001</v>
      </c>
      <c r="F64" s="27">
        <f t="shared" si="44"/>
        <v>5667561.6500000004</v>
      </c>
      <c r="G64" s="27">
        <f t="shared" si="44"/>
        <v>0</v>
      </c>
      <c r="H64" s="27">
        <f t="shared" si="44"/>
        <v>5667561.6500000004</v>
      </c>
      <c r="I64" s="27">
        <f t="shared" si="44"/>
        <v>5667561.6500000004</v>
      </c>
      <c r="J64" s="27">
        <f t="shared" si="44"/>
        <v>0</v>
      </c>
      <c r="K64" s="27">
        <f t="shared" si="44"/>
        <v>5667561.6500000004</v>
      </c>
    </row>
    <row r="65" spans="1:11" ht="48" x14ac:dyDescent="0.2">
      <c r="A65" s="28" t="s">
        <v>116</v>
      </c>
      <c r="B65" s="23" t="s">
        <v>117</v>
      </c>
      <c r="C65" s="27">
        <v>4948771.18</v>
      </c>
      <c r="D65" s="31">
        <v>1109123.6499999999</v>
      </c>
      <c r="E65" s="31">
        <f t="shared" ref="E65:E66" si="45">C65+D65</f>
        <v>6057894.8300000001</v>
      </c>
      <c r="F65" s="27">
        <v>5146722.03</v>
      </c>
      <c r="G65" s="31"/>
      <c r="H65" s="31">
        <f t="shared" ref="H65:H66" si="46">F65+G65</f>
        <v>5146722.03</v>
      </c>
      <c r="I65" s="27">
        <v>5146722.03</v>
      </c>
      <c r="J65" s="31"/>
      <c r="K65" s="31">
        <f t="shared" si="5"/>
        <v>5146722.03</v>
      </c>
    </row>
    <row r="66" spans="1:11" ht="48" x14ac:dyDescent="0.2">
      <c r="A66" s="28" t="s">
        <v>118</v>
      </c>
      <c r="B66" s="23" t="s">
        <v>119</v>
      </c>
      <c r="C66" s="27">
        <v>500807.33</v>
      </c>
      <c r="D66" s="31">
        <v>-500807.33</v>
      </c>
      <c r="E66" s="31">
        <f t="shared" si="45"/>
        <v>0</v>
      </c>
      <c r="F66" s="27">
        <v>520839.62</v>
      </c>
      <c r="G66" s="31">
        <v>0</v>
      </c>
      <c r="H66" s="31">
        <f t="shared" si="46"/>
        <v>520839.62</v>
      </c>
      <c r="I66" s="27">
        <v>520839.62</v>
      </c>
      <c r="J66" s="31">
        <v>0</v>
      </c>
      <c r="K66" s="31">
        <f t="shared" si="5"/>
        <v>520839.62</v>
      </c>
    </row>
    <row r="67" spans="1:11" x14ac:dyDescent="0.2">
      <c r="A67" s="24" t="s">
        <v>120</v>
      </c>
      <c r="B67" s="20" t="s">
        <v>121</v>
      </c>
      <c r="C67" s="21">
        <f>SUM(C68:C90)</f>
        <v>3884627.7100000004</v>
      </c>
      <c r="D67" s="21">
        <f t="shared" ref="D67:E67" si="47">SUM(D68:D90)</f>
        <v>248990.92999999976</v>
      </c>
      <c r="E67" s="21">
        <f t="shared" si="47"/>
        <v>4133618.64</v>
      </c>
      <c r="F67" s="21">
        <f>SUM(F68:F90)</f>
        <v>1999687.33</v>
      </c>
      <c r="G67" s="21">
        <f t="shared" ref="G67:H67" si="48">SUM(G68:G90)</f>
        <v>0</v>
      </c>
      <c r="H67" s="21">
        <f t="shared" si="48"/>
        <v>1999687.33</v>
      </c>
      <c r="I67" s="21">
        <f>SUM(I68:I90)</f>
        <v>1999637.33</v>
      </c>
      <c r="J67" s="21">
        <f t="shared" ref="J67:K67" si="49">SUM(J68:J90)</f>
        <v>0</v>
      </c>
      <c r="K67" s="21">
        <f t="shared" si="49"/>
        <v>1999637.33</v>
      </c>
    </row>
    <row r="68" spans="1:11" ht="44.25" customHeight="1" x14ac:dyDescent="0.2">
      <c r="A68" s="28" t="s">
        <v>122</v>
      </c>
      <c r="B68" s="32" t="s">
        <v>123</v>
      </c>
      <c r="C68" s="27">
        <v>13223</v>
      </c>
      <c r="D68" s="27">
        <v>-4890</v>
      </c>
      <c r="E68" s="31">
        <f>C68+D68</f>
        <v>8333</v>
      </c>
      <c r="F68" s="27">
        <v>13223</v>
      </c>
      <c r="G68" s="27"/>
      <c r="H68" s="31">
        <f>F68+G68</f>
        <v>13223</v>
      </c>
      <c r="I68" s="27">
        <v>13223</v>
      </c>
      <c r="J68" s="27"/>
      <c r="K68" s="31">
        <f>I68+J68</f>
        <v>13223</v>
      </c>
    </row>
    <row r="69" spans="1:11" ht="48" x14ac:dyDescent="0.2">
      <c r="A69" s="28" t="s">
        <v>124</v>
      </c>
      <c r="B69" s="32" t="s">
        <v>125</v>
      </c>
      <c r="C69" s="27">
        <v>106850</v>
      </c>
      <c r="D69" s="29">
        <v>27018</v>
      </c>
      <c r="E69" s="31">
        <f>C69+D69</f>
        <v>133868</v>
      </c>
      <c r="F69" s="27">
        <v>106850</v>
      </c>
      <c r="G69" s="29"/>
      <c r="H69" s="31">
        <f>F69+G69</f>
        <v>106850</v>
      </c>
      <c r="I69" s="27">
        <v>106850</v>
      </c>
      <c r="J69" s="29"/>
      <c r="K69" s="31">
        <f>I69+J69</f>
        <v>106850</v>
      </c>
    </row>
    <row r="70" spans="1:11" ht="48" x14ac:dyDescent="0.2">
      <c r="A70" s="28" t="s">
        <v>126</v>
      </c>
      <c r="B70" s="32" t="s">
        <v>127</v>
      </c>
      <c r="C70" s="27">
        <v>10028</v>
      </c>
      <c r="D70" s="29">
        <v>2603</v>
      </c>
      <c r="E70" s="31">
        <f t="shared" ref="E70:E94" si="50">C70+D70</f>
        <v>12631</v>
      </c>
      <c r="F70" s="27">
        <v>10028</v>
      </c>
      <c r="G70" s="29"/>
      <c r="H70" s="31">
        <f t="shared" ref="H70:H90" si="51">F70+G70</f>
        <v>10028</v>
      </c>
      <c r="I70" s="27">
        <v>10028</v>
      </c>
      <c r="J70" s="29"/>
      <c r="K70" s="31">
        <f t="shared" ref="K70:K90" si="52">I70+J70</f>
        <v>10028</v>
      </c>
    </row>
    <row r="71" spans="1:11" ht="36" x14ac:dyDescent="0.2">
      <c r="A71" s="28" t="s">
        <v>128</v>
      </c>
      <c r="B71" s="32" t="s">
        <v>129</v>
      </c>
      <c r="C71" s="27">
        <v>15333.33</v>
      </c>
      <c r="D71" s="29">
        <v>14666.67</v>
      </c>
      <c r="E71" s="31">
        <f t="shared" si="50"/>
        <v>30000</v>
      </c>
      <c r="F71" s="27">
        <v>15333.33</v>
      </c>
      <c r="G71" s="29"/>
      <c r="H71" s="31">
        <f t="shared" si="51"/>
        <v>15333.33</v>
      </c>
      <c r="I71" s="27">
        <v>15333.33</v>
      </c>
      <c r="J71" s="29"/>
      <c r="K71" s="31">
        <f t="shared" si="52"/>
        <v>15333.33</v>
      </c>
    </row>
    <row r="72" spans="1:11" ht="48" x14ac:dyDescent="0.2">
      <c r="A72" s="28" t="s">
        <v>130</v>
      </c>
      <c r="B72" s="32" t="s">
        <v>131</v>
      </c>
      <c r="C72" s="27">
        <v>10000</v>
      </c>
      <c r="D72" s="29">
        <v>-7333</v>
      </c>
      <c r="E72" s="31">
        <f t="shared" si="50"/>
        <v>2667</v>
      </c>
      <c r="F72" s="27">
        <v>10000</v>
      </c>
      <c r="G72" s="29"/>
      <c r="H72" s="31">
        <f t="shared" si="51"/>
        <v>10000</v>
      </c>
      <c r="I72" s="27">
        <v>10000</v>
      </c>
      <c r="J72" s="29"/>
      <c r="K72" s="31">
        <f t="shared" si="52"/>
        <v>10000</v>
      </c>
    </row>
    <row r="73" spans="1:11" ht="48" x14ac:dyDescent="0.2">
      <c r="A73" s="28" t="s">
        <v>132</v>
      </c>
      <c r="B73" s="32" t="s">
        <v>133</v>
      </c>
      <c r="C73" s="27">
        <v>667</v>
      </c>
      <c r="D73" s="29">
        <v>-667</v>
      </c>
      <c r="E73" s="31">
        <f t="shared" si="50"/>
        <v>0</v>
      </c>
      <c r="F73" s="27">
        <v>667</v>
      </c>
      <c r="G73" s="29"/>
      <c r="H73" s="31">
        <f t="shared" si="51"/>
        <v>667</v>
      </c>
      <c r="I73" s="27">
        <v>667</v>
      </c>
      <c r="J73" s="29"/>
      <c r="K73" s="31">
        <f t="shared" si="52"/>
        <v>667</v>
      </c>
    </row>
    <row r="74" spans="1:11" ht="36" x14ac:dyDescent="0.2">
      <c r="A74" s="28" t="s">
        <v>134</v>
      </c>
      <c r="B74" s="32" t="s">
        <v>135</v>
      </c>
      <c r="C74" s="27">
        <v>333</v>
      </c>
      <c r="D74" s="29">
        <v>-333</v>
      </c>
      <c r="E74" s="31">
        <f t="shared" si="50"/>
        <v>0</v>
      </c>
      <c r="F74" s="27">
        <v>333</v>
      </c>
      <c r="G74" s="29"/>
      <c r="H74" s="31">
        <f t="shared" si="51"/>
        <v>333</v>
      </c>
      <c r="I74" s="27">
        <v>333</v>
      </c>
      <c r="J74" s="29"/>
      <c r="K74" s="31">
        <f t="shared" si="52"/>
        <v>333</v>
      </c>
    </row>
    <row r="75" spans="1:11" ht="41.25" customHeight="1" x14ac:dyDescent="0.2">
      <c r="A75" s="28" t="s">
        <v>136</v>
      </c>
      <c r="B75" s="32" t="s">
        <v>137</v>
      </c>
      <c r="C75" s="27">
        <v>5500</v>
      </c>
      <c r="D75" s="29">
        <v>-5500</v>
      </c>
      <c r="E75" s="31">
        <f t="shared" si="50"/>
        <v>0</v>
      </c>
      <c r="F75" s="27">
        <v>5500</v>
      </c>
      <c r="G75" s="29"/>
      <c r="H75" s="31">
        <f t="shared" si="51"/>
        <v>5500</v>
      </c>
      <c r="I75" s="27">
        <v>5500</v>
      </c>
      <c r="J75" s="29"/>
      <c r="K75" s="31">
        <f t="shared" si="52"/>
        <v>5500</v>
      </c>
    </row>
    <row r="76" spans="1:11" ht="48" x14ac:dyDescent="0.2">
      <c r="A76" s="28" t="s">
        <v>138</v>
      </c>
      <c r="B76" s="32" t="s">
        <v>139</v>
      </c>
      <c r="C76" s="27">
        <v>188995</v>
      </c>
      <c r="D76" s="29">
        <v>-168995</v>
      </c>
      <c r="E76" s="31">
        <f t="shared" si="50"/>
        <v>20000</v>
      </c>
      <c r="F76" s="27">
        <f>188975+50</f>
        <v>189025</v>
      </c>
      <c r="G76" s="29"/>
      <c r="H76" s="31">
        <f>F76+G76</f>
        <v>189025</v>
      </c>
      <c r="I76" s="27">
        <v>188975</v>
      </c>
      <c r="J76" s="29"/>
      <c r="K76" s="31">
        <f t="shared" si="52"/>
        <v>188975</v>
      </c>
    </row>
    <row r="77" spans="1:11" ht="60" x14ac:dyDescent="0.2">
      <c r="A77" s="28" t="s">
        <v>140</v>
      </c>
      <c r="B77" s="32" t="s">
        <v>141</v>
      </c>
      <c r="C77" s="27">
        <v>7475</v>
      </c>
      <c r="D77" s="29">
        <v>10459</v>
      </c>
      <c r="E77" s="31">
        <f t="shared" si="50"/>
        <v>17934</v>
      </c>
      <c r="F77" s="27">
        <v>7475</v>
      </c>
      <c r="G77" s="29"/>
      <c r="H77" s="31">
        <f t="shared" si="51"/>
        <v>7475</v>
      </c>
      <c r="I77" s="27">
        <v>7475</v>
      </c>
      <c r="J77" s="29"/>
      <c r="K77" s="31">
        <f t="shared" si="52"/>
        <v>7475</v>
      </c>
    </row>
    <row r="78" spans="1:11" ht="60" x14ac:dyDescent="0.2">
      <c r="A78" s="28" t="s">
        <v>142</v>
      </c>
      <c r="B78" s="32" t="s">
        <v>143</v>
      </c>
      <c r="C78" s="27">
        <v>15000</v>
      </c>
      <c r="D78" s="29">
        <v>75500</v>
      </c>
      <c r="E78" s="31">
        <f t="shared" si="50"/>
        <v>90500</v>
      </c>
      <c r="F78" s="27">
        <v>15000</v>
      </c>
      <c r="G78" s="29"/>
      <c r="H78" s="31">
        <f t="shared" si="51"/>
        <v>15000</v>
      </c>
      <c r="I78" s="27">
        <v>15000</v>
      </c>
      <c r="J78" s="29"/>
      <c r="K78" s="31">
        <f t="shared" si="52"/>
        <v>15000</v>
      </c>
    </row>
    <row r="79" spans="1:11" ht="108" hidden="1" x14ac:dyDescent="0.2">
      <c r="A79" s="28" t="s">
        <v>144</v>
      </c>
      <c r="B79" s="32" t="s">
        <v>145</v>
      </c>
      <c r="C79" s="27"/>
      <c r="D79" s="29"/>
      <c r="E79" s="31">
        <f t="shared" si="50"/>
        <v>0</v>
      </c>
      <c r="F79" s="27"/>
      <c r="G79" s="29"/>
      <c r="H79" s="31">
        <f t="shared" si="51"/>
        <v>0</v>
      </c>
      <c r="I79" s="27"/>
      <c r="J79" s="29"/>
      <c r="K79" s="31">
        <f t="shared" si="52"/>
        <v>0</v>
      </c>
    </row>
    <row r="80" spans="1:11" ht="48" x14ac:dyDescent="0.2">
      <c r="A80" s="28" t="s">
        <v>146</v>
      </c>
      <c r="B80" s="32" t="s">
        <v>147</v>
      </c>
      <c r="C80" s="27">
        <v>7120</v>
      </c>
      <c r="D80" s="29">
        <v>7758</v>
      </c>
      <c r="E80" s="31">
        <f t="shared" si="50"/>
        <v>14878</v>
      </c>
      <c r="F80" s="27">
        <v>7120</v>
      </c>
      <c r="G80" s="29"/>
      <c r="H80" s="31">
        <f t="shared" si="51"/>
        <v>7120</v>
      </c>
      <c r="I80" s="27">
        <v>7120</v>
      </c>
      <c r="J80" s="29"/>
      <c r="K80" s="31">
        <f t="shared" si="52"/>
        <v>7120</v>
      </c>
    </row>
    <row r="81" spans="1:11" ht="43.5" customHeight="1" x14ac:dyDescent="0.2">
      <c r="A81" s="28" t="s">
        <v>148</v>
      </c>
      <c r="B81" s="32" t="s">
        <v>149</v>
      </c>
      <c r="C81" s="27">
        <v>294255</v>
      </c>
      <c r="D81" s="29">
        <v>-260845</v>
      </c>
      <c r="E81" s="31">
        <f t="shared" si="50"/>
        <v>33410</v>
      </c>
      <c r="F81" s="27">
        <v>294255</v>
      </c>
      <c r="G81" s="29"/>
      <c r="H81" s="31">
        <f t="shared" si="51"/>
        <v>294255</v>
      </c>
      <c r="I81" s="27">
        <v>294255</v>
      </c>
      <c r="J81" s="29"/>
      <c r="K81" s="31">
        <f t="shared" si="52"/>
        <v>294255</v>
      </c>
    </row>
    <row r="82" spans="1:11" ht="39.75" customHeight="1" x14ac:dyDescent="0.2">
      <c r="A82" s="28" t="s">
        <v>150</v>
      </c>
      <c r="B82" s="33" t="s">
        <v>151</v>
      </c>
      <c r="C82" s="27">
        <v>300000</v>
      </c>
      <c r="D82" s="29">
        <v>-300000</v>
      </c>
      <c r="E82" s="31">
        <f t="shared" si="50"/>
        <v>0</v>
      </c>
      <c r="F82" s="27">
        <v>300000</v>
      </c>
      <c r="G82" s="29"/>
      <c r="H82" s="31">
        <f t="shared" si="51"/>
        <v>300000</v>
      </c>
      <c r="I82" s="27">
        <v>300000</v>
      </c>
      <c r="J82" s="29"/>
      <c r="K82" s="31">
        <f t="shared" si="52"/>
        <v>300000</v>
      </c>
    </row>
    <row r="83" spans="1:11" ht="48" x14ac:dyDescent="0.2">
      <c r="A83" s="28" t="s">
        <v>152</v>
      </c>
      <c r="B83" s="32" t="s">
        <v>153</v>
      </c>
      <c r="C83" s="27">
        <v>412878</v>
      </c>
      <c r="D83" s="29">
        <v>-72674</v>
      </c>
      <c r="E83" s="31">
        <f t="shared" si="50"/>
        <v>340204</v>
      </c>
      <c r="F83" s="27">
        <v>412878</v>
      </c>
      <c r="G83" s="29"/>
      <c r="H83" s="31">
        <f t="shared" si="51"/>
        <v>412878</v>
      </c>
      <c r="I83" s="27">
        <v>412878</v>
      </c>
      <c r="J83" s="29"/>
      <c r="K83" s="31">
        <f t="shared" si="52"/>
        <v>412878</v>
      </c>
    </row>
    <row r="84" spans="1:11" ht="24" x14ac:dyDescent="0.2">
      <c r="A84" s="28" t="s">
        <v>154</v>
      </c>
      <c r="B84" s="32" t="s">
        <v>155</v>
      </c>
      <c r="C84" s="27">
        <v>120000</v>
      </c>
      <c r="D84" s="29">
        <v>-90000</v>
      </c>
      <c r="E84" s="31">
        <f t="shared" si="50"/>
        <v>30000</v>
      </c>
      <c r="F84" s="27">
        <v>120000</v>
      </c>
      <c r="G84" s="29"/>
      <c r="H84" s="31">
        <f t="shared" si="51"/>
        <v>120000</v>
      </c>
      <c r="I84" s="27">
        <v>120000</v>
      </c>
      <c r="J84" s="29"/>
      <c r="K84" s="31">
        <f t="shared" si="52"/>
        <v>120000</v>
      </c>
    </row>
    <row r="85" spans="1:11" ht="39.75" customHeight="1" x14ac:dyDescent="0.2">
      <c r="A85" s="26" t="s">
        <v>156</v>
      </c>
      <c r="B85" s="23" t="s">
        <v>157</v>
      </c>
      <c r="C85" s="27">
        <v>549759.54</v>
      </c>
      <c r="D85" s="29">
        <v>-533107.68000000005</v>
      </c>
      <c r="E85" s="31">
        <f t="shared" si="50"/>
        <v>16651.859999999986</v>
      </c>
      <c r="F85" s="27">
        <v>0</v>
      </c>
      <c r="G85" s="29"/>
      <c r="H85" s="31">
        <f t="shared" si="51"/>
        <v>0</v>
      </c>
      <c r="I85" s="27">
        <v>0</v>
      </c>
      <c r="J85" s="29"/>
      <c r="K85" s="31">
        <f t="shared" si="52"/>
        <v>0</v>
      </c>
    </row>
    <row r="86" spans="1:11" ht="36" x14ac:dyDescent="0.2">
      <c r="A86" s="26" t="s">
        <v>158</v>
      </c>
      <c r="B86" s="34" t="s">
        <v>159</v>
      </c>
      <c r="C86" s="27">
        <v>1237366.82</v>
      </c>
      <c r="D86" s="29">
        <v>1392009.07</v>
      </c>
      <c r="E86" s="31">
        <f t="shared" si="50"/>
        <v>2629375.89</v>
      </c>
      <c r="F86" s="27">
        <v>480000</v>
      </c>
      <c r="G86" s="29"/>
      <c r="H86" s="31">
        <f t="shared" si="51"/>
        <v>480000</v>
      </c>
      <c r="I86" s="27">
        <v>480000</v>
      </c>
      <c r="J86" s="29"/>
      <c r="K86" s="31">
        <f t="shared" si="52"/>
        <v>480000</v>
      </c>
    </row>
    <row r="87" spans="1:11" ht="40.5" customHeight="1" x14ac:dyDescent="0.2">
      <c r="A87" s="28" t="s">
        <v>160</v>
      </c>
      <c r="B87" s="23" t="s">
        <v>161</v>
      </c>
      <c r="C87" s="27">
        <v>64388.54</v>
      </c>
      <c r="D87" s="31">
        <v>513044.96</v>
      </c>
      <c r="E87" s="31">
        <f t="shared" si="50"/>
        <v>577433.5</v>
      </c>
      <c r="F87" s="27">
        <v>0</v>
      </c>
      <c r="G87" s="31">
        <v>0</v>
      </c>
      <c r="H87" s="31">
        <f t="shared" si="51"/>
        <v>0</v>
      </c>
      <c r="I87" s="27"/>
      <c r="J87" s="31"/>
      <c r="K87" s="31">
        <f t="shared" si="52"/>
        <v>0</v>
      </c>
    </row>
    <row r="88" spans="1:11" ht="72" x14ac:dyDescent="0.2">
      <c r="A88" s="28" t="s">
        <v>162</v>
      </c>
      <c r="B88" s="23" t="s">
        <v>163</v>
      </c>
      <c r="C88" s="27">
        <v>5000</v>
      </c>
      <c r="D88" s="29">
        <v>-5000</v>
      </c>
      <c r="E88" s="31">
        <f t="shared" si="50"/>
        <v>0</v>
      </c>
      <c r="F88" s="27">
        <v>5000</v>
      </c>
      <c r="G88" s="29"/>
      <c r="H88" s="31">
        <f t="shared" si="51"/>
        <v>5000</v>
      </c>
      <c r="I88" s="27">
        <v>5000</v>
      </c>
      <c r="J88" s="29"/>
      <c r="K88" s="31">
        <f t="shared" si="52"/>
        <v>5000</v>
      </c>
    </row>
    <row r="89" spans="1:11" ht="37.5" customHeight="1" x14ac:dyDescent="0.2">
      <c r="A89" s="28" t="s">
        <v>164</v>
      </c>
      <c r="B89" s="33" t="s">
        <v>165</v>
      </c>
      <c r="C89" s="27">
        <v>520455.48</v>
      </c>
      <c r="D89" s="29">
        <v>-344723.09</v>
      </c>
      <c r="E89" s="31">
        <f t="shared" si="50"/>
        <v>175732.38999999996</v>
      </c>
      <c r="F89" s="27">
        <v>7000</v>
      </c>
      <c r="G89" s="29"/>
      <c r="H89" s="31">
        <f t="shared" si="51"/>
        <v>7000</v>
      </c>
      <c r="I89" s="27">
        <v>7000</v>
      </c>
      <c r="J89" s="29"/>
      <c r="K89" s="31">
        <f t="shared" si="52"/>
        <v>7000</v>
      </c>
    </row>
    <row r="90" spans="1:11" ht="37.5" hidden="1" customHeight="1" x14ac:dyDescent="0.2">
      <c r="A90" s="28" t="s">
        <v>166</v>
      </c>
      <c r="B90" s="33" t="s">
        <v>167</v>
      </c>
      <c r="C90" s="27">
        <v>0</v>
      </c>
      <c r="D90" s="29"/>
      <c r="E90" s="31">
        <f t="shared" si="50"/>
        <v>0</v>
      </c>
      <c r="F90" s="27">
        <v>0</v>
      </c>
      <c r="G90" s="29"/>
      <c r="H90" s="31">
        <f t="shared" si="51"/>
        <v>0</v>
      </c>
      <c r="I90" s="27">
        <v>0</v>
      </c>
      <c r="J90" s="29"/>
      <c r="K90" s="31">
        <f t="shared" si="52"/>
        <v>0</v>
      </c>
    </row>
    <row r="91" spans="1:11" x14ac:dyDescent="0.2">
      <c r="A91" s="28" t="s">
        <v>168</v>
      </c>
      <c r="B91" s="20" t="s">
        <v>169</v>
      </c>
      <c r="C91" s="21">
        <f>C94+C92</f>
        <v>1361980</v>
      </c>
      <c r="D91" s="21">
        <f t="shared" ref="D91:K91" si="53">D94+D92</f>
        <v>263026.84999999998</v>
      </c>
      <c r="E91" s="21">
        <f t="shared" si="53"/>
        <v>1625006.85</v>
      </c>
      <c r="F91" s="21">
        <f t="shared" si="53"/>
        <v>0</v>
      </c>
      <c r="G91" s="21">
        <f t="shared" si="53"/>
        <v>0</v>
      </c>
      <c r="H91" s="21">
        <f t="shared" si="53"/>
        <v>0</v>
      </c>
      <c r="I91" s="21">
        <f t="shared" si="53"/>
        <v>0</v>
      </c>
      <c r="J91" s="21">
        <f t="shared" si="53"/>
        <v>0</v>
      </c>
      <c r="K91" s="21">
        <f t="shared" si="53"/>
        <v>0</v>
      </c>
    </row>
    <row r="92" spans="1:11" x14ac:dyDescent="0.2">
      <c r="A92" s="28" t="s">
        <v>170</v>
      </c>
      <c r="B92" s="23" t="s">
        <v>171</v>
      </c>
      <c r="C92" s="27">
        <f>C93</f>
        <v>0</v>
      </c>
      <c r="D92" s="27">
        <f t="shared" ref="D92:K94" si="54">D93</f>
        <v>85476.77</v>
      </c>
      <c r="E92" s="27">
        <f t="shared" si="54"/>
        <v>85476.77</v>
      </c>
      <c r="F92" s="27">
        <f t="shared" si="54"/>
        <v>0</v>
      </c>
      <c r="G92" s="27">
        <f t="shared" si="54"/>
        <v>0</v>
      </c>
      <c r="H92" s="27">
        <f t="shared" si="54"/>
        <v>0</v>
      </c>
      <c r="I92" s="27">
        <f t="shared" si="54"/>
        <v>0</v>
      </c>
      <c r="J92" s="27">
        <f t="shared" si="54"/>
        <v>0</v>
      </c>
      <c r="K92" s="27">
        <f t="shared" si="54"/>
        <v>0</v>
      </c>
    </row>
    <row r="93" spans="1:11" x14ac:dyDescent="0.2">
      <c r="A93" s="28" t="s">
        <v>172</v>
      </c>
      <c r="B93" s="23" t="s">
        <v>173</v>
      </c>
      <c r="C93" s="27"/>
      <c r="D93" s="27">
        <v>85476.77</v>
      </c>
      <c r="E93" s="31">
        <f t="shared" si="50"/>
        <v>85476.77</v>
      </c>
      <c r="F93" s="27"/>
      <c r="G93" s="27"/>
      <c r="H93" s="27">
        <f t="shared" si="54"/>
        <v>0</v>
      </c>
      <c r="I93" s="27"/>
      <c r="J93" s="27"/>
      <c r="K93" s="27">
        <f t="shared" si="54"/>
        <v>0</v>
      </c>
    </row>
    <row r="94" spans="1:11" x14ac:dyDescent="0.2">
      <c r="A94" s="28" t="s">
        <v>174</v>
      </c>
      <c r="B94" s="23" t="s">
        <v>175</v>
      </c>
      <c r="C94" s="27">
        <f>C95</f>
        <v>1361980</v>
      </c>
      <c r="D94" s="27">
        <f>D95</f>
        <v>177550.07999999999</v>
      </c>
      <c r="E94" s="31">
        <f t="shared" si="50"/>
        <v>1539530.08</v>
      </c>
      <c r="F94" s="27"/>
      <c r="G94" s="27"/>
      <c r="H94" s="31">
        <f>F94+G94</f>
        <v>0</v>
      </c>
      <c r="I94" s="27"/>
      <c r="J94" s="27"/>
      <c r="K94" s="27">
        <f t="shared" si="54"/>
        <v>0</v>
      </c>
    </row>
    <row r="95" spans="1:11" x14ac:dyDescent="0.2">
      <c r="A95" s="28" t="s">
        <v>176</v>
      </c>
      <c r="B95" s="23" t="s">
        <v>177</v>
      </c>
      <c r="C95" s="29">
        <v>1361980</v>
      </c>
      <c r="D95" s="29">
        <v>177550.07999999999</v>
      </c>
      <c r="E95" s="31">
        <f>C95+D95</f>
        <v>1539530.08</v>
      </c>
      <c r="F95" s="29">
        <v>0</v>
      </c>
      <c r="G95" s="29">
        <v>0</v>
      </c>
      <c r="H95" s="31">
        <f>F95+G95</f>
        <v>0</v>
      </c>
      <c r="I95" s="29">
        <v>0</v>
      </c>
      <c r="J95" s="29">
        <v>0</v>
      </c>
      <c r="K95" s="31">
        <f>I95+J95</f>
        <v>0</v>
      </c>
    </row>
    <row r="96" spans="1:11" x14ac:dyDescent="0.2">
      <c r="A96" s="35" t="s">
        <v>178</v>
      </c>
      <c r="B96" s="36" t="s">
        <v>179</v>
      </c>
      <c r="C96" s="21">
        <f t="shared" ref="C96:K96" si="55">C97+C144+C147+C150+C154</f>
        <v>4157572052.1399999</v>
      </c>
      <c r="D96" s="21">
        <f t="shared" si="55"/>
        <v>32521078.829999998</v>
      </c>
      <c r="E96" s="21">
        <f t="shared" si="55"/>
        <v>4190093130.9699998</v>
      </c>
      <c r="F96" s="21">
        <f t="shared" si="55"/>
        <v>4148061642.5299997</v>
      </c>
      <c r="G96" s="21">
        <f t="shared" si="55"/>
        <v>0</v>
      </c>
      <c r="H96" s="21">
        <f t="shared" si="55"/>
        <v>4148061642.5299997</v>
      </c>
      <c r="I96" s="21">
        <f t="shared" si="55"/>
        <v>4155740899.0900002</v>
      </c>
      <c r="J96" s="21">
        <f t="shared" si="55"/>
        <v>0</v>
      </c>
      <c r="K96" s="21">
        <f t="shared" si="55"/>
        <v>4155740899.0900002</v>
      </c>
    </row>
    <row r="97" spans="1:11" ht="24" x14ac:dyDescent="0.2">
      <c r="A97" s="37" t="s">
        <v>180</v>
      </c>
      <c r="B97" s="38" t="s">
        <v>181</v>
      </c>
      <c r="C97" s="39">
        <f t="shared" ref="C97:K97" si="56">C98+C103+C126+C135</f>
        <v>4099967344.52</v>
      </c>
      <c r="D97" s="39">
        <f t="shared" si="56"/>
        <v>32506243.34</v>
      </c>
      <c r="E97" s="39">
        <f t="shared" si="56"/>
        <v>4132473587.8599997</v>
      </c>
      <c r="F97" s="39">
        <f t="shared" si="56"/>
        <v>4148061642.5299997</v>
      </c>
      <c r="G97" s="39">
        <f t="shared" si="56"/>
        <v>0</v>
      </c>
      <c r="H97" s="39">
        <f t="shared" si="56"/>
        <v>4148061642.5299997</v>
      </c>
      <c r="I97" s="39">
        <f t="shared" si="56"/>
        <v>4155740899.0900002</v>
      </c>
      <c r="J97" s="39">
        <f t="shared" si="56"/>
        <v>0</v>
      </c>
      <c r="K97" s="39">
        <f t="shared" si="56"/>
        <v>4155740899.0900002</v>
      </c>
    </row>
    <row r="98" spans="1:11" s="42" customFormat="1" x14ac:dyDescent="0.2">
      <c r="A98" s="37" t="s">
        <v>182</v>
      </c>
      <c r="B98" s="40" t="s">
        <v>183</v>
      </c>
      <c r="C98" s="41">
        <f>SUM(C99:C102)</f>
        <v>857235720</v>
      </c>
      <c r="D98" s="27">
        <f t="shared" ref="D98:K98" si="57">SUM(D99:D102)</f>
        <v>0</v>
      </c>
      <c r="E98" s="27">
        <f t="shared" si="57"/>
        <v>857235720</v>
      </c>
      <c r="F98" s="27">
        <f t="shared" si="57"/>
        <v>581675338</v>
      </c>
      <c r="G98" s="27">
        <f t="shared" si="57"/>
        <v>0</v>
      </c>
      <c r="H98" s="27">
        <f t="shared" si="57"/>
        <v>581675338</v>
      </c>
      <c r="I98" s="27">
        <f t="shared" si="57"/>
        <v>482334360</v>
      </c>
      <c r="J98" s="27">
        <f t="shared" si="57"/>
        <v>0</v>
      </c>
      <c r="K98" s="27">
        <f t="shared" si="57"/>
        <v>482334360</v>
      </c>
    </row>
    <row r="99" spans="1:11" s="42" customFormat="1" ht="28.5" customHeight="1" x14ac:dyDescent="0.2">
      <c r="A99" s="37" t="s">
        <v>184</v>
      </c>
      <c r="B99" s="40" t="s">
        <v>185</v>
      </c>
      <c r="C99" s="41">
        <v>254895498</v>
      </c>
      <c r="D99" s="27"/>
      <c r="E99" s="31">
        <f>C99+D99</f>
        <v>254895498</v>
      </c>
      <c r="F99" s="27">
        <v>231025357</v>
      </c>
      <c r="G99" s="27"/>
      <c r="H99" s="31">
        <f>F99+G99</f>
        <v>231025357</v>
      </c>
      <c r="I99" s="27">
        <v>105374360</v>
      </c>
      <c r="J99" s="27"/>
      <c r="K99" s="31">
        <f>I99+J99</f>
        <v>105374360</v>
      </c>
    </row>
    <row r="100" spans="1:11" s="42" customFormat="1" ht="18" customHeight="1" x14ac:dyDescent="0.2">
      <c r="A100" s="37" t="s">
        <v>186</v>
      </c>
      <c r="B100" s="40" t="s">
        <v>187</v>
      </c>
      <c r="C100" s="41">
        <v>64349222</v>
      </c>
      <c r="D100" s="27"/>
      <c r="E100" s="31">
        <f>C100+D100</f>
        <v>64349222</v>
      </c>
      <c r="F100" s="27">
        <v>3280981</v>
      </c>
      <c r="G100" s="27"/>
      <c r="H100" s="31">
        <f>F100+G100</f>
        <v>3280981</v>
      </c>
      <c r="I100" s="27"/>
      <c r="J100" s="27"/>
      <c r="K100" s="31"/>
    </row>
    <row r="101" spans="1:11" s="42" customFormat="1" ht="25.5" customHeight="1" x14ac:dyDescent="0.2">
      <c r="A101" s="37" t="s">
        <v>188</v>
      </c>
      <c r="B101" s="40" t="s">
        <v>189</v>
      </c>
      <c r="C101" s="41">
        <v>537991000</v>
      </c>
      <c r="D101" s="29"/>
      <c r="E101" s="31">
        <f>C101+D101</f>
        <v>537991000</v>
      </c>
      <c r="F101" s="27">
        <v>347369000</v>
      </c>
      <c r="G101" s="29">
        <v>0</v>
      </c>
      <c r="H101" s="31">
        <f>F101+G101</f>
        <v>347369000</v>
      </c>
      <c r="I101" s="27">
        <v>376960000</v>
      </c>
      <c r="J101" s="29"/>
      <c r="K101" s="31">
        <f>I101+J101</f>
        <v>376960000</v>
      </c>
    </row>
    <row r="102" spans="1:11" s="42" customFormat="1" ht="25.5" hidden="1" customHeight="1" x14ac:dyDescent="0.2">
      <c r="A102" s="37" t="s">
        <v>190</v>
      </c>
      <c r="B102" s="40" t="s">
        <v>191</v>
      </c>
      <c r="C102" s="41"/>
      <c r="D102" s="29"/>
      <c r="E102" s="31">
        <f>C102+D102</f>
        <v>0</v>
      </c>
      <c r="F102" s="27"/>
      <c r="G102" s="29"/>
      <c r="H102" s="31"/>
      <c r="I102" s="27"/>
      <c r="J102" s="29"/>
      <c r="K102" s="31"/>
    </row>
    <row r="103" spans="1:11" x14ac:dyDescent="0.2">
      <c r="A103" s="37" t="s">
        <v>192</v>
      </c>
      <c r="B103" s="38" t="s">
        <v>193</v>
      </c>
      <c r="C103" s="27">
        <f t="shared" ref="C103:K103" si="58">SUM(C104:C125)</f>
        <v>1283303920.99</v>
      </c>
      <c r="D103" s="27">
        <f>SUM(D104:D125)</f>
        <v>-2553356.66</v>
      </c>
      <c r="E103" s="27">
        <f t="shared" si="58"/>
        <v>1280750564.3299999</v>
      </c>
      <c r="F103" s="27">
        <f t="shared" si="58"/>
        <v>1581014422.48</v>
      </c>
      <c r="G103" s="27">
        <f t="shared" si="58"/>
        <v>0</v>
      </c>
      <c r="H103" s="27">
        <f t="shared" si="58"/>
        <v>1581014422.48</v>
      </c>
      <c r="I103" s="27">
        <f t="shared" si="58"/>
        <v>1602921161.0699999</v>
      </c>
      <c r="J103" s="27">
        <f t="shared" si="58"/>
        <v>0</v>
      </c>
      <c r="K103" s="27">
        <f t="shared" si="58"/>
        <v>1602921161.0699999</v>
      </c>
    </row>
    <row r="104" spans="1:11" ht="28.5" customHeight="1" x14ac:dyDescent="0.2">
      <c r="A104" s="37" t="s">
        <v>194</v>
      </c>
      <c r="B104" s="40" t="s">
        <v>195</v>
      </c>
      <c r="C104" s="27">
        <v>1000</v>
      </c>
      <c r="D104" s="27"/>
      <c r="E104" s="27">
        <f t="shared" ref="E104:E123" si="59">C104+D104</f>
        <v>1000</v>
      </c>
      <c r="F104" s="27">
        <v>153113700</v>
      </c>
      <c r="G104" s="27"/>
      <c r="H104" s="27">
        <f t="shared" ref="H104:H125" si="60">F104+G104</f>
        <v>153113700</v>
      </c>
      <c r="I104" s="27">
        <v>0</v>
      </c>
      <c r="J104" s="27"/>
      <c r="K104" s="27">
        <f t="shared" ref="K104:K125" si="61">I104+J104</f>
        <v>0</v>
      </c>
    </row>
    <row r="105" spans="1:11" s="42" customFormat="1" ht="53.25" customHeight="1" x14ac:dyDescent="0.2">
      <c r="A105" s="37" t="s">
        <v>196</v>
      </c>
      <c r="B105" s="40" t="s">
        <v>197</v>
      </c>
      <c r="C105" s="41">
        <v>43891396.530000001</v>
      </c>
      <c r="D105" s="27"/>
      <c r="E105" s="27">
        <f t="shared" si="59"/>
        <v>43891396.530000001</v>
      </c>
      <c r="F105" s="27">
        <v>37307687.049999997</v>
      </c>
      <c r="G105" s="27"/>
      <c r="H105" s="27">
        <f t="shared" si="60"/>
        <v>37307687.049999997</v>
      </c>
      <c r="I105" s="27">
        <v>37307687.049999997</v>
      </c>
      <c r="J105" s="27"/>
      <c r="K105" s="27">
        <f t="shared" si="61"/>
        <v>37307687.049999997</v>
      </c>
    </row>
    <row r="106" spans="1:11" s="42" customFormat="1" ht="38.25" customHeight="1" x14ac:dyDescent="0.2">
      <c r="A106" s="37" t="s">
        <v>198</v>
      </c>
      <c r="B106" s="40" t="s">
        <v>199</v>
      </c>
      <c r="C106" s="41">
        <v>40626000</v>
      </c>
      <c r="D106" s="27"/>
      <c r="E106" s="27">
        <f t="shared" si="59"/>
        <v>40626000</v>
      </c>
      <c r="F106" s="27"/>
      <c r="G106" s="27"/>
      <c r="H106" s="27">
        <f t="shared" si="60"/>
        <v>0</v>
      </c>
      <c r="I106" s="27"/>
      <c r="J106" s="27"/>
      <c r="K106" s="27">
        <f t="shared" si="61"/>
        <v>0</v>
      </c>
    </row>
    <row r="107" spans="1:11" s="42" customFormat="1" ht="24" x14ac:dyDescent="0.2">
      <c r="A107" s="37" t="s">
        <v>200</v>
      </c>
      <c r="B107" s="40" t="s">
        <v>201</v>
      </c>
      <c r="C107" s="41">
        <v>13922000</v>
      </c>
      <c r="D107" s="27"/>
      <c r="E107" s="27">
        <f t="shared" si="59"/>
        <v>13922000</v>
      </c>
      <c r="F107" s="27"/>
      <c r="G107" s="27"/>
      <c r="H107" s="27">
        <f t="shared" si="60"/>
        <v>0</v>
      </c>
      <c r="I107" s="27"/>
      <c r="J107" s="27"/>
      <c r="K107" s="27">
        <f t="shared" si="61"/>
        <v>0</v>
      </c>
    </row>
    <row r="108" spans="1:11" s="42" customFormat="1" ht="36" x14ac:dyDescent="0.2">
      <c r="A108" s="37" t="s">
        <v>202</v>
      </c>
      <c r="B108" s="38" t="s">
        <v>203</v>
      </c>
      <c r="C108" s="41">
        <v>1084900</v>
      </c>
      <c r="D108" s="27"/>
      <c r="E108" s="27">
        <f t="shared" si="59"/>
        <v>1084900</v>
      </c>
      <c r="F108" s="27"/>
      <c r="G108" s="27"/>
      <c r="H108" s="27">
        <f t="shared" si="60"/>
        <v>0</v>
      </c>
      <c r="I108" s="27"/>
      <c r="J108" s="27"/>
      <c r="K108" s="27">
        <f t="shared" si="61"/>
        <v>0</v>
      </c>
    </row>
    <row r="109" spans="1:11" s="42" customFormat="1" ht="45" hidden="1" customHeight="1" x14ac:dyDescent="0.2">
      <c r="A109" s="37" t="s">
        <v>204</v>
      </c>
      <c r="B109" s="38" t="s">
        <v>205</v>
      </c>
      <c r="C109" s="41"/>
      <c r="D109" s="27"/>
      <c r="E109" s="27">
        <f t="shared" si="59"/>
        <v>0</v>
      </c>
      <c r="F109" s="27"/>
      <c r="G109" s="27"/>
      <c r="H109" s="27">
        <f t="shared" si="60"/>
        <v>0</v>
      </c>
      <c r="I109" s="27"/>
      <c r="J109" s="27"/>
      <c r="K109" s="27">
        <f t="shared" si="61"/>
        <v>0</v>
      </c>
    </row>
    <row r="110" spans="1:11" ht="14.25" hidden="1" customHeight="1" x14ac:dyDescent="0.2">
      <c r="A110" s="43" t="s">
        <v>206</v>
      </c>
      <c r="B110" s="44" t="s">
        <v>207</v>
      </c>
      <c r="C110" s="27"/>
      <c r="D110" s="27"/>
      <c r="E110" s="27">
        <f t="shared" si="59"/>
        <v>0</v>
      </c>
      <c r="F110" s="27"/>
      <c r="G110" s="27"/>
      <c r="H110" s="27">
        <f t="shared" si="60"/>
        <v>0</v>
      </c>
      <c r="I110" s="27"/>
      <c r="J110" s="27"/>
      <c r="K110" s="27">
        <f t="shared" si="61"/>
        <v>0</v>
      </c>
    </row>
    <row r="111" spans="1:11" ht="36" hidden="1" x14ac:dyDescent="0.2">
      <c r="A111" s="43" t="s">
        <v>208</v>
      </c>
      <c r="B111" s="45" t="s">
        <v>209</v>
      </c>
      <c r="C111" s="27"/>
      <c r="D111" s="27"/>
      <c r="E111" s="27">
        <f t="shared" si="59"/>
        <v>0</v>
      </c>
      <c r="F111" s="27"/>
      <c r="G111" s="27"/>
      <c r="H111" s="27">
        <f t="shared" si="60"/>
        <v>0</v>
      </c>
      <c r="I111" s="27"/>
      <c r="J111" s="27"/>
      <c r="K111" s="27">
        <f t="shared" si="61"/>
        <v>0</v>
      </c>
    </row>
    <row r="112" spans="1:11" ht="36" hidden="1" x14ac:dyDescent="0.2">
      <c r="A112" s="43" t="s">
        <v>210</v>
      </c>
      <c r="B112" s="45" t="s">
        <v>211</v>
      </c>
      <c r="C112" s="27"/>
      <c r="D112" s="27"/>
      <c r="E112" s="27">
        <f t="shared" si="59"/>
        <v>0</v>
      </c>
      <c r="F112" s="27"/>
      <c r="G112" s="27"/>
      <c r="H112" s="27">
        <f t="shared" si="60"/>
        <v>0</v>
      </c>
      <c r="I112" s="27"/>
      <c r="J112" s="27"/>
      <c r="K112" s="27">
        <f t="shared" si="61"/>
        <v>0</v>
      </c>
    </row>
    <row r="113" spans="1:11" ht="26.25" customHeight="1" x14ac:dyDescent="0.2">
      <c r="A113" s="43" t="s">
        <v>212</v>
      </c>
      <c r="B113" s="46" t="s">
        <v>213</v>
      </c>
      <c r="C113" s="27">
        <v>106402264.31999999</v>
      </c>
      <c r="D113" s="27"/>
      <c r="E113" s="27">
        <f t="shared" si="59"/>
        <v>106402264.31999999</v>
      </c>
      <c r="F113" s="27"/>
      <c r="G113" s="27"/>
      <c r="H113" s="27">
        <f t="shared" si="60"/>
        <v>0</v>
      </c>
      <c r="I113" s="27"/>
      <c r="J113" s="27"/>
      <c r="K113" s="27">
        <f t="shared" si="61"/>
        <v>0</v>
      </c>
    </row>
    <row r="114" spans="1:11" ht="39" customHeight="1" x14ac:dyDescent="0.2">
      <c r="A114" s="43" t="s">
        <v>214</v>
      </c>
      <c r="B114" s="45" t="s">
        <v>215</v>
      </c>
      <c r="C114" s="27">
        <v>68621800</v>
      </c>
      <c r="D114" s="27"/>
      <c r="E114" s="27">
        <f t="shared" si="59"/>
        <v>68621800</v>
      </c>
      <c r="F114" s="27">
        <v>71355900</v>
      </c>
      <c r="G114" s="27"/>
      <c r="H114" s="27">
        <f t="shared" si="60"/>
        <v>71355900</v>
      </c>
      <c r="I114" s="27">
        <v>74284100</v>
      </c>
      <c r="J114" s="27"/>
      <c r="K114" s="27">
        <f t="shared" si="61"/>
        <v>74284100</v>
      </c>
    </row>
    <row r="115" spans="1:11" ht="24.75" customHeight="1" x14ac:dyDescent="0.2">
      <c r="A115" s="43" t="s">
        <v>216</v>
      </c>
      <c r="B115" s="45" t="s">
        <v>217</v>
      </c>
      <c r="C115" s="27">
        <v>1053553.19</v>
      </c>
      <c r="D115" s="27"/>
      <c r="E115" s="27">
        <f t="shared" si="59"/>
        <v>1053553.19</v>
      </c>
      <c r="F115" s="27"/>
      <c r="G115" s="27"/>
      <c r="H115" s="27"/>
      <c r="I115" s="27"/>
      <c r="J115" s="27"/>
      <c r="K115" s="27"/>
    </row>
    <row r="116" spans="1:11" ht="26.25" hidden="1" customHeight="1" x14ac:dyDescent="0.2">
      <c r="A116" s="43" t="s">
        <v>218</v>
      </c>
      <c r="B116" s="45" t="s">
        <v>219</v>
      </c>
      <c r="C116" s="27"/>
      <c r="D116" s="27"/>
      <c r="E116" s="27">
        <f t="shared" si="59"/>
        <v>0</v>
      </c>
      <c r="F116" s="27">
        <v>0</v>
      </c>
      <c r="G116" s="27"/>
      <c r="H116" s="27">
        <f t="shared" si="60"/>
        <v>0</v>
      </c>
      <c r="I116" s="27"/>
      <c r="J116" s="27"/>
      <c r="K116" s="27">
        <f t="shared" si="61"/>
        <v>0</v>
      </c>
    </row>
    <row r="117" spans="1:11" ht="38.25" customHeight="1" x14ac:dyDescent="0.2">
      <c r="A117" s="43" t="s">
        <v>220</v>
      </c>
      <c r="B117" s="45" t="s">
        <v>221</v>
      </c>
      <c r="C117" s="27">
        <v>703143200</v>
      </c>
      <c r="D117" s="29"/>
      <c r="E117" s="27">
        <f t="shared" si="59"/>
        <v>703143200</v>
      </c>
      <c r="F117" s="27">
        <v>1163483700</v>
      </c>
      <c r="G117" s="29"/>
      <c r="H117" s="27">
        <f t="shared" si="60"/>
        <v>1163483700</v>
      </c>
      <c r="I117" s="27">
        <v>1334284700</v>
      </c>
      <c r="J117" s="29"/>
      <c r="K117" s="27">
        <f t="shared" si="61"/>
        <v>1334284700</v>
      </c>
    </row>
    <row r="118" spans="1:11" ht="26.25" customHeight="1" x14ac:dyDescent="0.2">
      <c r="A118" s="43" t="s">
        <v>222</v>
      </c>
      <c r="B118" s="45" t="s">
        <v>223</v>
      </c>
      <c r="C118" s="27">
        <v>1833708.83</v>
      </c>
      <c r="D118" s="27"/>
      <c r="E118" s="27">
        <f t="shared" si="59"/>
        <v>1833708.83</v>
      </c>
      <c r="F118" s="27">
        <v>374988.66</v>
      </c>
      <c r="G118" s="27"/>
      <c r="H118" s="27">
        <f t="shared" si="60"/>
        <v>374988.66</v>
      </c>
      <c r="I118" s="27">
        <v>392577.25</v>
      </c>
      <c r="J118" s="27"/>
      <c r="K118" s="27">
        <f t="shared" si="61"/>
        <v>392577.25</v>
      </c>
    </row>
    <row r="119" spans="1:11" x14ac:dyDescent="0.2">
      <c r="A119" s="37" t="s">
        <v>224</v>
      </c>
      <c r="B119" s="38" t="s">
        <v>225</v>
      </c>
      <c r="C119" s="27"/>
      <c r="D119" s="27"/>
      <c r="E119" s="27">
        <f t="shared" si="59"/>
        <v>0</v>
      </c>
      <c r="F119" s="27"/>
      <c r="G119" s="27"/>
      <c r="H119" s="27">
        <f t="shared" si="60"/>
        <v>0</v>
      </c>
      <c r="I119" s="27">
        <v>0</v>
      </c>
      <c r="J119" s="27"/>
      <c r="K119" s="27">
        <f t="shared" si="61"/>
        <v>0</v>
      </c>
    </row>
    <row r="120" spans="1:11" x14ac:dyDescent="0.2">
      <c r="A120" s="37" t="s">
        <v>226</v>
      </c>
      <c r="B120" s="38" t="s">
        <v>227</v>
      </c>
      <c r="C120" s="27">
        <v>53191.5</v>
      </c>
      <c r="D120" s="27"/>
      <c r="E120" s="27">
        <f t="shared" si="59"/>
        <v>53191.5</v>
      </c>
      <c r="F120" s="27"/>
      <c r="G120" s="27"/>
      <c r="H120" s="27">
        <f t="shared" si="60"/>
        <v>0</v>
      </c>
      <c r="I120" s="27"/>
      <c r="J120" s="27"/>
      <c r="K120" s="27">
        <f t="shared" si="61"/>
        <v>0</v>
      </c>
    </row>
    <row r="121" spans="1:11" ht="39.75" hidden="1" customHeight="1" x14ac:dyDescent="0.2">
      <c r="A121" s="37" t="s">
        <v>228</v>
      </c>
      <c r="B121" s="40" t="s">
        <v>229</v>
      </c>
      <c r="C121" s="27"/>
      <c r="D121" s="27"/>
      <c r="E121" s="27">
        <f t="shared" si="59"/>
        <v>0</v>
      </c>
      <c r="F121" s="27"/>
      <c r="G121" s="27"/>
      <c r="H121" s="27">
        <f t="shared" si="60"/>
        <v>0</v>
      </c>
      <c r="I121" s="27"/>
      <c r="J121" s="27"/>
      <c r="K121" s="27">
        <f t="shared" si="61"/>
        <v>0</v>
      </c>
    </row>
    <row r="122" spans="1:11" ht="27" customHeight="1" x14ac:dyDescent="0.2">
      <c r="A122" s="37" t="s">
        <v>230</v>
      </c>
      <c r="B122" s="40" t="s">
        <v>231</v>
      </c>
      <c r="C122" s="27">
        <v>16780000</v>
      </c>
      <c r="D122" s="27"/>
      <c r="E122" s="31">
        <f t="shared" si="59"/>
        <v>16780000</v>
      </c>
      <c r="F122" s="27"/>
      <c r="G122" s="27"/>
      <c r="H122" s="27">
        <f t="shared" si="60"/>
        <v>0</v>
      </c>
      <c r="I122" s="27"/>
      <c r="J122" s="27"/>
      <c r="K122" s="27">
        <f t="shared" si="61"/>
        <v>0</v>
      </c>
    </row>
    <row r="123" spans="1:11" ht="27" hidden="1" customHeight="1" x14ac:dyDescent="0.2">
      <c r="A123" s="37" t="s">
        <v>232</v>
      </c>
      <c r="B123" s="40" t="s">
        <v>233</v>
      </c>
      <c r="C123" s="27"/>
      <c r="D123" s="27"/>
      <c r="E123" s="27">
        <f t="shared" si="59"/>
        <v>0</v>
      </c>
      <c r="F123" s="27"/>
      <c r="G123" s="27"/>
      <c r="H123" s="27">
        <f t="shared" si="60"/>
        <v>0</v>
      </c>
      <c r="I123" s="27"/>
      <c r="J123" s="27"/>
      <c r="K123" s="27">
        <f t="shared" si="61"/>
        <v>0</v>
      </c>
    </row>
    <row r="124" spans="1:11" ht="27" hidden="1" customHeight="1" x14ac:dyDescent="0.2">
      <c r="A124" s="37" t="s">
        <v>234</v>
      </c>
      <c r="B124" s="40" t="s">
        <v>235</v>
      </c>
      <c r="C124" s="27"/>
      <c r="D124" s="29"/>
      <c r="E124" s="31">
        <f>C124+D124</f>
        <v>0</v>
      </c>
      <c r="F124" s="27"/>
      <c r="G124" s="29"/>
      <c r="H124" s="31">
        <f>F124+G124</f>
        <v>0</v>
      </c>
      <c r="I124" s="27"/>
      <c r="J124" s="27"/>
      <c r="K124" s="27">
        <f t="shared" si="61"/>
        <v>0</v>
      </c>
    </row>
    <row r="125" spans="1:11" x14ac:dyDescent="0.2">
      <c r="A125" s="47" t="s">
        <v>236</v>
      </c>
      <c r="B125" s="38" t="s">
        <v>237</v>
      </c>
      <c r="C125" s="27">
        <v>285890906.62</v>
      </c>
      <c r="D125" s="29">
        <v>-2553356.66</v>
      </c>
      <c r="E125" s="31">
        <f>C125+D125</f>
        <v>283337549.95999998</v>
      </c>
      <c r="F125" s="27">
        <v>155378446.77000001</v>
      </c>
      <c r="G125" s="29"/>
      <c r="H125" s="31">
        <f t="shared" si="60"/>
        <v>155378446.77000001</v>
      </c>
      <c r="I125" s="27">
        <v>156652096.77000001</v>
      </c>
      <c r="J125" s="29"/>
      <c r="K125" s="31">
        <f t="shared" si="61"/>
        <v>156652096.77000001</v>
      </c>
    </row>
    <row r="126" spans="1:11" s="42" customFormat="1" x14ac:dyDescent="0.2">
      <c r="A126" s="37" t="s">
        <v>238</v>
      </c>
      <c r="B126" s="40" t="s">
        <v>239</v>
      </c>
      <c r="C126" s="41">
        <f t="shared" ref="C126:K126" si="62">SUM(C127:C134)</f>
        <v>1828560139.8099999</v>
      </c>
      <c r="D126" s="27">
        <f t="shared" si="62"/>
        <v>0</v>
      </c>
      <c r="E126" s="27">
        <f t="shared" si="62"/>
        <v>1828560139.8099999</v>
      </c>
      <c r="F126" s="27">
        <f t="shared" si="62"/>
        <v>1922489882.05</v>
      </c>
      <c r="G126" s="27">
        <f t="shared" si="62"/>
        <v>0</v>
      </c>
      <c r="H126" s="27">
        <f t="shared" si="62"/>
        <v>1922489882.05</v>
      </c>
      <c r="I126" s="27">
        <f t="shared" si="62"/>
        <v>2006289578.02</v>
      </c>
      <c r="J126" s="27">
        <f t="shared" si="62"/>
        <v>0</v>
      </c>
      <c r="K126" s="27">
        <f t="shared" si="62"/>
        <v>2006289578.02</v>
      </c>
    </row>
    <row r="127" spans="1:11" s="42" customFormat="1" ht="26.25" customHeight="1" x14ac:dyDescent="0.2">
      <c r="A127" s="37" t="s">
        <v>240</v>
      </c>
      <c r="B127" s="48" t="s">
        <v>241</v>
      </c>
      <c r="C127" s="41">
        <v>93677078.099999994</v>
      </c>
      <c r="D127" s="27"/>
      <c r="E127" s="31">
        <f t="shared" ref="E127:E134" si="63">C127+D127</f>
        <v>93677078.099999994</v>
      </c>
      <c r="F127" s="27">
        <v>95203243.099999994</v>
      </c>
      <c r="G127" s="27"/>
      <c r="H127" s="31">
        <f t="shared" ref="H127:H134" si="64">F127+G127</f>
        <v>95203243.099999994</v>
      </c>
      <c r="I127" s="27">
        <v>97205380.099999994</v>
      </c>
      <c r="J127" s="27"/>
      <c r="K127" s="31">
        <f t="shared" ref="K127:K143" si="65">I127+J127</f>
        <v>97205380.099999994</v>
      </c>
    </row>
    <row r="128" spans="1:11" s="42" customFormat="1" ht="24.75" customHeight="1" x14ac:dyDescent="0.2">
      <c r="A128" s="49" t="s">
        <v>242</v>
      </c>
      <c r="B128" s="48" t="s">
        <v>243</v>
      </c>
      <c r="C128" s="41">
        <v>39971800</v>
      </c>
      <c r="D128" s="29">
        <v>0</v>
      </c>
      <c r="E128" s="31">
        <f t="shared" si="63"/>
        <v>39971800</v>
      </c>
      <c r="F128" s="27">
        <v>42194400</v>
      </c>
      <c r="G128" s="29">
        <v>0</v>
      </c>
      <c r="H128" s="31">
        <f t="shared" si="64"/>
        <v>42194400</v>
      </c>
      <c r="I128" s="27">
        <v>44609700</v>
      </c>
      <c r="J128" s="29">
        <v>0</v>
      </c>
      <c r="K128" s="31">
        <f t="shared" si="65"/>
        <v>44609700</v>
      </c>
    </row>
    <row r="129" spans="1:11" s="42" customFormat="1" ht="36" customHeight="1" x14ac:dyDescent="0.2">
      <c r="A129" s="49" t="s">
        <v>244</v>
      </c>
      <c r="B129" s="48" t="s">
        <v>245</v>
      </c>
      <c r="C129" s="41">
        <v>32335700</v>
      </c>
      <c r="D129" s="29"/>
      <c r="E129" s="31">
        <f t="shared" si="63"/>
        <v>32335700</v>
      </c>
      <c r="F129" s="27">
        <v>32335700</v>
      </c>
      <c r="G129" s="29"/>
      <c r="H129" s="31">
        <f t="shared" si="64"/>
        <v>32335700</v>
      </c>
      <c r="I129" s="27">
        <v>32335700</v>
      </c>
      <c r="J129" s="29"/>
      <c r="K129" s="31">
        <f t="shared" si="65"/>
        <v>32335700</v>
      </c>
    </row>
    <row r="130" spans="1:11" s="42" customFormat="1" ht="35.25" customHeight="1" x14ac:dyDescent="0.2">
      <c r="A130" s="49" t="s">
        <v>246</v>
      </c>
      <c r="B130" s="48" t="s">
        <v>247</v>
      </c>
      <c r="C130" s="41">
        <v>21313500</v>
      </c>
      <c r="D130" s="29"/>
      <c r="E130" s="31">
        <f t="shared" si="63"/>
        <v>21313500</v>
      </c>
      <c r="F130" s="27">
        <v>8525400</v>
      </c>
      <c r="G130" s="29"/>
      <c r="H130" s="31">
        <f t="shared" si="64"/>
        <v>8525400</v>
      </c>
      <c r="I130" s="27">
        <v>4262700</v>
      </c>
      <c r="J130" s="29"/>
      <c r="K130" s="31">
        <f t="shared" si="65"/>
        <v>4262700</v>
      </c>
    </row>
    <row r="131" spans="1:11" s="42" customFormat="1" ht="37.5" customHeight="1" x14ac:dyDescent="0.2">
      <c r="A131" s="49" t="s">
        <v>248</v>
      </c>
      <c r="B131" s="48" t="s">
        <v>249</v>
      </c>
      <c r="C131" s="41">
        <v>9857.65</v>
      </c>
      <c r="D131" s="29"/>
      <c r="E131" s="31">
        <f t="shared" si="63"/>
        <v>9857.65</v>
      </c>
      <c r="F131" s="27">
        <v>10311.620000000001</v>
      </c>
      <c r="G131" s="29"/>
      <c r="H131" s="31">
        <f t="shared" si="64"/>
        <v>10311.620000000001</v>
      </c>
      <c r="I131" s="27">
        <v>66870.59</v>
      </c>
      <c r="J131" s="29"/>
      <c r="K131" s="31">
        <f t="shared" si="65"/>
        <v>66870.59</v>
      </c>
    </row>
    <row r="132" spans="1:11" s="42" customFormat="1" hidden="1" x14ac:dyDescent="0.2">
      <c r="A132" s="43" t="s">
        <v>250</v>
      </c>
      <c r="B132" s="48" t="s">
        <v>251</v>
      </c>
      <c r="C132" s="41"/>
      <c r="D132" s="29"/>
      <c r="E132" s="31">
        <f t="shared" si="63"/>
        <v>0</v>
      </c>
      <c r="F132" s="27"/>
      <c r="G132" s="29"/>
      <c r="H132" s="31">
        <f t="shared" si="64"/>
        <v>0</v>
      </c>
      <c r="I132" s="27"/>
      <c r="J132" s="29"/>
      <c r="K132" s="31">
        <f t="shared" si="65"/>
        <v>0</v>
      </c>
    </row>
    <row r="133" spans="1:11" s="42" customFormat="1" ht="24.75" customHeight="1" x14ac:dyDescent="0.2">
      <c r="A133" s="49" t="s">
        <v>252</v>
      </c>
      <c r="B133" s="48" t="s">
        <v>253</v>
      </c>
      <c r="C133" s="41">
        <v>4538704.0599999996</v>
      </c>
      <c r="D133" s="29"/>
      <c r="E133" s="31">
        <f t="shared" si="63"/>
        <v>4538704.0599999996</v>
      </c>
      <c r="F133" s="27">
        <v>4716827.33</v>
      </c>
      <c r="G133" s="29"/>
      <c r="H133" s="31">
        <f t="shared" si="64"/>
        <v>4716827.33</v>
      </c>
      <c r="I133" s="27">
        <v>4716827.33</v>
      </c>
      <c r="J133" s="29"/>
      <c r="K133" s="31">
        <f t="shared" si="65"/>
        <v>4716827.33</v>
      </c>
    </row>
    <row r="134" spans="1:11" s="42" customFormat="1" x14ac:dyDescent="0.2">
      <c r="A134" s="49" t="s">
        <v>254</v>
      </c>
      <c r="B134" s="48" t="s">
        <v>255</v>
      </c>
      <c r="C134" s="41">
        <v>1636713500</v>
      </c>
      <c r="D134" s="29"/>
      <c r="E134" s="31">
        <f t="shared" si="63"/>
        <v>1636713500</v>
      </c>
      <c r="F134" s="27">
        <v>1739504000</v>
      </c>
      <c r="G134" s="29"/>
      <c r="H134" s="31">
        <f t="shared" si="64"/>
        <v>1739504000</v>
      </c>
      <c r="I134" s="27">
        <v>1823092400</v>
      </c>
      <c r="J134" s="29"/>
      <c r="K134" s="31">
        <f t="shared" si="65"/>
        <v>1823092400</v>
      </c>
    </row>
    <row r="135" spans="1:11" s="42" customFormat="1" ht="16.5" customHeight="1" x14ac:dyDescent="0.2">
      <c r="A135" s="49" t="s">
        <v>256</v>
      </c>
      <c r="B135" s="48" t="s">
        <v>257</v>
      </c>
      <c r="C135" s="41">
        <f t="shared" ref="C135:K135" si="66">SUM(C136:C143)</f>
        <v>130867563.72</v>
      </c>
      <c r="D135" s="27">
        <f t="shared" si="66"/>
        <v>35059600</v>
      </c>
      <c r="E135" s="27">
        <f t="shared" si="66"/>
        <v>165927163.72</v>
      </c>
      <c r="F135" s="27">
        <f t="shared" si="66"/>
        <v>62882000</v>
      </c>
      <c r="G135" s="27">
        <f t="shared" si="66"/>
        <v>0</v>
      </c>
      <c r="H135" s="27">
        <f t="shared" si="66"/>
        <v>62882000</v>
      </c>
      <c r="I135" s="27">
        <f t="shared" si="66"/>
        <v>64195800</v>
      </c>
      <c r="J135" s="27">
        <f t="shared" si="66"/>
        <v>0</v>
      </c>
      <c r="K135" s="27">
        <f t="shared" si="66"/>
        <v>64195800</v>
      </c>
    </row>
    <row r="136" spans="1:11" s="42" customFormat="1" ht="77.25" customHeight="1" x14ac:dyDescent="0.2">
      <c r="A136" s="49" t="s">
        <v>258</v>
      </c>
      <c r="B136" s="48" t="s">
        <v>259</v>
      </c>
      <c r="C136" s="41"/>
      <c r="D136" s="27">
        <v>718700</v>
      </c>
      <c r="E136" s="31">
        <f t="shared" ref="E136:E143" si="67">C136+D136</f>
        <v>718700</v>
      </c>
      <c r="F136" s="27"/>
      <c r="G136" s="27"/>
      <c r="H136" s="27"/>
      <c r="I136" s="27"/>
      <c r="J136" s="27"/>
      <c r="K136" s="27"/>
    </row>
    <row r="137" spans="1:11" s="42" customFormat="1" ht="37.5" customHeight="1" x14ac:dyDescent="0.2">
      <c r="A137" s="49" t="s">
        <v>260</v>
      </c>
      <c r="B137" s="48" t="s">
        <v>261</v>
      </c>
      <c r="C137" s="41">
        <v>6319500</v>
      </c>
      <c r="D137" s="27"/>
      <c r="E137" s="31">
        <f t="shared" si="67"/>
        <v>6319500</v>
      </c>
      <c r="F137" s="27">
        <v>6319500</v>
      </c>
      <c r="G137" s="27"/>
      <c r="H137" s="31">
        <f t="shared" ref="H137:H143" si="68">F137+G137</f>
        <v>6319500</v>
      </c>
      <c r="I137" s="27">
        <v>7633300</v>
      </c>
      <c r="J137" s="27"/>
      <c r="K137" s="31">
        <f t="shared" ref="K137" si="69">I137+J137</f>
        <v>7633300</v>
      </c>
    </row>
    <row r="138" spans="1:11" s="42" customFormat="1" ht="60" customHeight="1" x14ac:dyDescent="0.2">
      <c r="A138" s="49" t="s">
        <v>262</v>
      </c>
      <c r="B138" s="48" t="s">
        <v>263</v>
      </c>
      <c r="C138" s="41">
        <v>63934700</v>
      </c>
      <c r="D138" s="29">
        <f>34000500+1545400</f>
        <v>35545900</v>
      </c>
      <c r="E138" s="31">
        <f t="shared" si="67"/>
        <v>99480600</v>
      </c>
      <c r="F138" s="27">
        <v>54801200</v>
      </c>
      <c r="G138" s="29"/>
      <c r="H138" s="31">
        <f t="shared" si="68"/>
        <v>54801200</v>
      </c>
      <c r="I138" s="27">
        <v>54801200</v>
      </c>
      <c r="J138" s="29"/>
      <c r="K138" s="31">
        <f t="shared" si="65"/>
        <v>54801200</v>
      </c>
    </row>
    <row r="139" spans="1:11" s="42" customFormat="1" ht="25.5" hidden="1" customHeight="1" x14ac:dyDescent="0.2">
      <c r="A139" s="49" t="s">
        <v>264</v>
      </c>
      <c r="B139" s="48" t="s">
        <v>265</v>
      </c>
      <c r="C139" s="41">
        <v>0</v>
      </c>
      <c r="D139" s="29"/>
      <c r="E139" s="31">
        <f t="shared" si="67"/>
        <v>0</v>
      </c>
      <c r="F139" s="27"/>
      <c r="G139" s="29"/>
      <c r="H139" s="31">
        <f t="shared" si="68"/>
        <v>0</v>
      </c>
      <c r="I139" s="27"/>
      <c r="J139" s="29"/>
      <c r="K139" s="31">
        <f t="shared" si="65"/>
        <v>0</v>
      </c>
    </row>
    <row r="140" spans="1:11" s="42" customFormat="1" ht="30.75" hidden="1" customHeight="1" x14ac:dyDescent="0.2">
      <c r="A140" s="49" t="s">
        <v>266</v>
      </c>
      <c r="B140" s="48" t="s">
        <v>267</v>
      </c>
      <c r="C140" s="41">
        <v>0</v>
      </c>
      <c r="D140" s="29"/>
      <c r="E140" s="31">
        <f t="shared" si="67"/>
        <v>0</v>
      </c>
      <c r="F140" s="27">
        <v>0</v>
      </c>
      <c r="G140" s="29"/>
      <c r="H140" s="31">
        <f t="shared" si="68"/>
        <v>0</v>
      </c>
      <c r="I140" s="27">
        <v>0</v>
      </c>
      <c r="J140" s="29"/>
      <c r="K140" s="31">
        <f t="shared" si="65"/>
        <v>0</v>
      </c>
    </row>
    <row r="141" spans="1:11" s="42" customFormat="1" ht="36.75" hidden="1" customHeight="1" x14ac:dyDescent="0.2">
      <c r="A141" s="49" t="s">
        <v>268</v>
      </c>
      <c r="B141" s="48" t="s">
        <v>269</v>
      </c>
      <c r="C141" s="41">
        <v>0</v>
      </c>
      <c r="D141" s="29"/>
      <c r="E141" s="31">
        <f t="shared" si="67"/>
        <v>0</v>
      </c>
      <c r="F141" s="27"/>
      <c r="G141" s="29"/>
      <c r="H141" s="31"/>
      <c r="I141" s="27"/>
      <c r="J141" s="29"/>
      <c r="K141" s="31"/>
    </row>
    <row r="142" spans="1:11" s="42" customFormat="1" ht="27.75" hidden="1" customHeight="1" x14ac:dyDescent="0.2">
      <c r="A142" s="49" t="s">
        <v>270</v>
      </c>
      <c r="B142" s="48" t="s">
        <v>271</v>
      </c>
      <c r="C142" s="41">
        <v>0</v>
      </c>
      <c r="D142" s="29"/>
      <c r="E142" s="31">
        <f t="shared" si="67"/>
        <v>0</v>
      </c>
      <c r="F142" s="27">
        <v>0</v>
      </c>
      <c r="G142" s="29"/>
      <c r="H142" s="31">
        <f t="shared" si="68"/>
        <v>0</v>
      </c>
      <c r="I142" s="27">
        <v>0</v>
      </c>
      <c r="J142" s="29"/>
      <c r="K142" s="31">
        <f t="shared" si="65"/>
        <v>0</v>
      </c>
    </row>
    <row r="143" spans="1:11" s="42" customFormat="1" ht="18.75" customHeight="1" x14ac:dyDescent="0.2">
      <c r="A143" s="50" t="s">
        <v>272</v>
      </c>
      <c r="B143" s="32" t="s">
        <v>273</v>
      </c>
      <c r="C143" s="41">
        <v>60613363.719999999</v>
      </c>
      <c r="D143" s="29">
        <f>-315000-890000</f>
        <v>-1205000</v>
      </c>
      <c r="E143" s="31">
        <f t="shared" si="67"/>
        <v>59408363.719999999</v>
      </c>
      <c r="F143" s="27">
        <v>1761300</v>
      </c>
      <c r="G143" s="29"/>
      <c r="H143" s="31">
        <f t="shared" si="68"/>
        <v>1761300</v>
      </c>
      <c r="I143" s="27">
        <v>1761300</v>
      </c>
      <c r="J143" s="29"/>
      <c r="K143" s="31">
        <f t="shared" si="65"/>
        <v>1761300</v>
      </c>
    </row>
    <row r="144" spans="1:11" hidden="1" x14ac:dyDescent="0.2">
      <c r="A144" s="37" t="s">
        <v>274</v>
      </c>
      <c r="B144" s="38" t="s">
        <v>275</v>
      </c>
      <c r="C144" s="27">
        <f t="shared" ref="C144:K145" si="70">C145</f>
        <v>0</v>
      </c>
      <c r="D144" s="27">
        <f t="shared" si="70"/>
        <v>0</v>
      </c>
      <c r="E144" s="27">
        <f t="shared" si="70"/>
        <v>0</v>
      </c>
      <c r="F144" s="27">
        <f t="shared" si="70"/>
        <v>0</v>
      </c>
      <c r="G144" s="27">
        <f t="shared" si="70"/>
        <v>0</v>
      </c>
      <c r="H144" s="27">
        <f t="shared" si="70"/>
        <v>0</v>
      </c>
      <c r="I144" s="27">
        <f t="shared" si="70"/>
        <v>0</v>
      </c>
      <c r="J144" s="27">
        <f t="shared" si="70"/>
        <v>0</v>
      </c>
      <c r="K144" s="27">
        <f t="shared" si="70"/>
        <v>0</v>
      </c>
    </row>
    <row r="145" spans="1:11" hidden="1" x14ac:dyDescent="0.2">
      <c r="A145" s="49" t="s">
        <v>276</v>
      </c>
      <c r="B145" s="38" t="s">
        <v>277</v>
      </c>
      <c r="C145" s="27">
        <f t="shared" si="70"/>
        <v>0</v>
      </c>
      <c r="D145" s="27">
        <f t="shared" si="70"/>
        <v>0</v>
      </c>
      <c r="E145" s="27">
        <f t="shared" si="70"/>
        <v>0</v>
      </c>
      <c r="F145" s="27">
        <f t="shared" si="70"/>
        <v>0</v>
      </c>
      <c r="G145" s="27">
        <f t="shared" si="70"/>
        <v>0</v>
      </c>
      <c r="H145" s="27">
        <f t="shared" si="70"/>
        <v>0</v>
      </c>
      <c r="I145" s="27">
        <f t="shared" si="70"/>
        <v>0</v>
      </c>
      <c r="J145" s="27">
        <f t="shared" si="70"/>
        <v>0</v>
      </c>
      <c r="K145" s="27">
        <f t="shared" si="70"/>
        <v>0</v>
      </c>
    </row>
    <row r="146" spans="1:11" ht="11.25" hidden="1" customHeight="1" x14ac:dyDescent="0.2">
      <c r="A146" s="49" t="s">
        <v>278</v>
      </c>
      <c r="B146" s="38" t="s">
        <v>279</v>
      </c>
      <c r="C146" s="29"/>
      <c r="D146" s="29">
        <v>0</v>
      </c>
      <c r="E146" s="31">
        <f>C146+D146</f>
        <v>0</v>
      </c>
      <c r="F146" s="29"/>
      <c r="G146" s="29">
        <v>0</v>
      </c>
      <c r="H146" s="31">
        <f>F146+G146</f>
        <v>0</v>
      </c>
      <c r="I146" s="29"/>
      <c r="J146" s="29">
        <v>0</v>
      </c>
      <c r="K146" s="31">
        <f>I146+J146</f>
        <v>0</v>
      </c>
    </row>
    <row r="147" spans="1:11" hidden="1" x14ac:dyDescent="0.2">
      <c r="A147" s="37" t="s">
        <v>280</v>
      </c>
      <c r="B147" s="38" t="s">
        <v>281</v>
      </c>
      <c r="C147" s="27">
        <f t="shared" ref="C147:K148" si="71">C148</f>
        <v>0</v>
      </c>
      <c r="D147" s="27">
        <f t="shared" si="71"/>
        <v>0</v>
      </c>
      <c r="E147" s="27">
        <f t="shared" si="71"/>
        <v>0</v>
      </c>
      <c r="F147" s="27">
        <f t="shared" si="71"/>
        <v>0</v>
      </c>
      <c r="G147" s="27">
        <f t="shared" si="71"/>
        <v>0</v>
      </c>
      <c r="H147" s="27">
        <f t="shared" si="71"/>
        <v>0</v>
      </c>
      <c r="I147" s="27">
        <f t="shared" si="71"/>
        <v>0</v>
      </c>
      <c r="J147" s="27">
        <f t="shared" si="71"/>
        <v>0</v>
      </c>
      <c r="K147" s="27">
        <f t="shared" si="71"/>
        <v>0</v>
      </c>
    </row>
    <row r="148" spans="1:11" hidden="1" x14ac:dyDescent="0.2">
      <c r="A148" s="49" t="s">
        <v>282</v>
      </c>
      <c r="B148" s="38" t="s">
        <v>283</v>
      </c>
      <c r="C148" s="27">
        <f t="shared" si="71"/>
        <v>0</v>
      </c>
      <c r="D148" s="27">
        <f t="shared" si="71"/>
        <v>0</v>
      </c>
      <c r="E148" s="27">
        <f t="shared" si="71"/>
        <v>0</v>
      </c>
      <c r="F148" s="27">
        <f t="shared" si="71"/>
        <v>0</v>
      </c>
      <c r="G148" s="27">
        <f t="shared" si="71"/>
        <v>0</v>
      </c>
      <c r="H148" s="27">
        <f t="shared" si="71"/>
        <v>0</v>
      </c>
      <c r="I148" s="27">
        <f t="shared" si="71"/>
        <v>0</v>
      </c>
      <c r="J148" s="27">
        <f t="shared" si="71"/>
        <v>0</v>
      </c>
      <c r="K148" s="27">
        <f t="shared" si="71"/>
        <v>0</v>
      </c>
    </row>
    <row r="149" spans="1:11" hidden="1" x14ac:dyDescent="0.2">
      <c r="A149" s="49" t="s">
        <v>282</v>
      </c>
      <c r="B149" s="38" t="s">
        <v>284</v>
      </c>
      <c r="C149" s="29"/>
      <c r="D149" s="29">
        <v>0</v>
      </c>
      <c r="E149" s="31">
        <f>C149+D149</f>
        <v>0</v>
      </c>
      <c r="F149" s="29"/>
      <c r="G149" s="29">
        <v>0</v>
      </c>
      <c r="H149" s="31">
        <f>F149+G149</f>
        <v>0</v>
      </c>
      <c r="I149" s="29"/>
      <c r="J149" s="29">
        <v>0</v>
      </c>
      <c r="K149" s="31">
        <f>I149+J149</f>
        <v>0</v>
      </c>
    </row>
    <row r="150" spans="1:11" ht="36" x14ac:dyDescent="0.2">
      <c r="A150" s="49" t="s">
        <v>285</v>
      </c>
      <c r="B150" s="38" t="s">
        <v>286</v>
      </c>
      <c r="C150" s="27">
        <f t="shared" ref="C150:K150" si="72">C151</f>
        <v>57604707.619999997</v>
      </c>
      <c r="D150" s="27">
        <f t="shared" si="72"/>
        <v>14835.490000000002</v>
      </c>
      <c r="E150" s="27">
        <f t="shared" si="72"/>
        <v>57619543.109999999</v>
      </c>
      <c r="F150" s="27">
        <f t="shared" si="72"/>
        <v>0</v>
      </c>
      <c r="G150" s="27">
        <f t="shared" si="72"/>
        <v>0</v>
      </c>
      <c r="H150" s="27">
        <f t="shared" si="72"/>
        <v>0</v>
      </c>
      <c r="I150" s="27">
        <f t="shared" si="72"/>
        <v>0</v>
      </c>
      <c r="J150" s="27">
        <f t="shared" si="72"/>
        <v>0</v>
      </c>
      <c r="K150" s="27">
        <f t="shared" si="72"/>
        <v>0</v>
      </c>
    </row>
    <row r="151" spans="1:11" ht="14.25" customHeight="1" x14ac:dyDescent="0.2">
      <c r="A151" s="49" t="s">
        <v>287</v>
      </c>
      <c r="B151" s="38" t="s">
        <v>288</v>
      </c>
      <c r="C151" s="27">
        <f t="shared" ref="C151:K151" si="73">C153+C152</f>
        <v>57604707.619999997</v>
      </c>
      <c r="D151" s="27">
        <f t="shared" si="73"/>
        <v>14835.490000000002</v>
      </c>
      <c r="E151" s="27">
        <f t="shared" si="73"/>
        <v>57619543.109999999</v>
      </c>
      <c r="F151" s="27">
        <f t="shared" si="73"/>
        <v>0</v>
      </c>
      <c r="G151" s="27">
        <f t="shared" si="73"/>
        <v>0</v>
      </c>
      <c r="H151" s="27">
        <f t="shared" si="73"/>
        <v>0</v>
      </c>
      <c r="I151" s="27">
        <f t="shared" si="73"/>
        <v>0</v>
      </c>
      <c r="J151" s="27">
        <f t="shared" si="73"/>
        <v>0</v>
      </c>
      <c r="K151" s="27">
        <f t="shared" si="73"/>
        <v>0</v>
      </c>
    </row>
    <row r="152" spans="1:11" ht="24" x14ac:dyDescent="0.2">
      <c r="A152" s="49" t="s">
        <v>289</v>
      </c>
      <c r="B152" s="38" t="s">
        <v>290</v>
      </c>
      <c r="C152" s="27">
        <v>57604707.619999997</v>
      </c>
      <c r="D152" s="29">
        <f>764.79+14070.7</f>
        <v>14835.490000000002</v>
      </c>
      <c r="E152" s="31">
        <f>C152+D152</f>
        <v>57619543.109999999</v>
      </c>
      <c r="F152" s="27"/>
      <c r="G152" s="29"/>
      <c r="H152" s="31">
        <f>F152+G152</f>
        <v>0</v>
      </c>
      <c r="I152" s="27"/>
      <c r="J152" s="29"/>
      <c r="K152" s="31">
        <f>I152+J152</f>
        <v>0</v>
      </c>
    </row>
    <row r="153" spans="1:11" ht="24" hidden="1" x14ac:dyDescent="0.2">
      <c r="A153" s="50" t="s">
        <v>291</v>
      </c>
      <c r="B153" s="38" t="s">
        <v>292</v>
      </c>
      <c r="C153" s="27"/>
      <c r="D153" s="29"/>
      <c r="E153" s="31">
        <f>C153+D153</f>
        <v>0</v>
      </c>
      <c r="F153" s="27"/>
      <c r="G153" s="29"/>
      <c r="H153" s="31">
        <f>F153+G153</f>
        <v>0</v>
      </c>
      <c r="I153" s="27"/>
      <c r="J153" s="29"/>
      <c r="K153" s="31">
        <f>I153+J153</f>
        <v>0</v>
      </c>
    </row>
    <row r="154" spans="1:11" ht="24" hidden="1" x14ac:dyDescent="0.2">
      <c r="A154" s="50" t="s">
        <v>293</v>
      </c>
      <c r="B154" s="38" t="s">
        <v>294</v>
      </c>
      <c r="C154" s="29">
        <f t="shared" ref="C154:K155" si="74">C155</f>
        <v>0</v>
      </c>
      <c r="D154" s="29"/>
      <c r="E154" s="31">
        <f t="shared" si="74"/>
        <v>0</v>
      </c>
      <c r="F154" s="29">
        <f t="shared" si="74"/>
        <v>0</v>
      </c>
      <c r="G154" s="29"/>
      <c r="H154" s="31">
        <f t="shared" si="74"/>
        <v>0</v>
      </c>
      <c r="I154" s="29">
        <f t="shared" si="74"/>
        <v>0</v>
      </c>
      <c r="J154" s="29">
        <f t="shared" si="74"/>
        <v>0</v>
      </c>
      <c r="K154" s="31">
        <f t="shared" si="74"/>
        <v>0</v>
      </c>
    </row>
    <row r="155" spans="1:11" ht="24" hidden="1" x14ac:dyDescent="0.2">
      <c r="A155" s="50" t="s">
        <v>295</v>
      </c>
      <c r="B155" s="38" t="s">
        <v>296</v>
      </c>
      <c r="C155" s="29">
        <f t="shared" si="74"/>
        <v>0</v>
      </c>
      <c r="D155" s="29"/>
      <c r="E155" s="31">
        <f t="shared" si="74"/>
        <v>0</v>
      </c>
      <c r="F155" s="29">
        <f t="shared" si="74"/>
        <v>0</v>
      </c>
      <c r="G155" s="29"/>
      <c r="H155" s="31">
        <f t="shared" si="74"/>
        <v>0</v>
      </c>
      <c r="I155" s="29">
        <f t="shared" si="74"/>
        <v>0</v>
      </c>
      <c r="J155" s="29">
        <f t="shared" si="74"/>
        <v>0</v>
      </c>
      <c r="K155" s="31">
        <f t="shared" si="74"/>
        <v>0</v>
      </c>
    </row>
    <row r="156" spans="1:11" ht="24" hidden="1" x14ac:dyDescent="0.2">
      <c r="A156" s="50" t="s">
        <v>297</v>
      </c>
      <c r="B156" s="38" t="s">
        <v>298</v>
      </c>
      <c r="C156" s="27">
        <v>0</v>
      </c>
      <c r="D156" s="29"/>
      <c r="E156" s="31">
        <f>C156+D156</f>
        <v>0</v>
      </c>
      <c r="F156" s="27">
        <v>0</v>
      </c>
      <c r="G156" s="29"/>
      <c r="H156" s="31">
        <f>F156+G156</f>
        <v>0</v>
      </c>
      <c r="I156" s="27">
        <v>0</v>
      </c>
      <c r="J156" s="29"/>
      <c r="K156" s="31">
        <f>I156+J156</f>
        <v>0</v>
      </c>
    </row>
    <row r="157" spans="1:11" x14ac:dyDescent="0.2">
      <c r="A157" s="55" t="s">
        <v>299</v>
      </c>
      <c r="B157" s="56"/>
      <c r="C157" s="51">
        <f t="shared" ref="C157:K157" si="75">C96+C11</f>
        <v>5730637712.6099997</v>
      </c>
      <c r="D157" s="51">
        <f t="shared" si="75"/>
        <v>77270573.469999999</v>
      </c>
      <c r="E157" s="51">
        <f t="shared" si="75"/>
        <v>5807908286.0799999</v>
      </c>
      <c r="F157" s="51">
        <f t="shared" si="75"/>
        <v>5746040404.3999996</v>
      </c>
      <c r="G157" s="52">
        <f t="shared" si="75"/>
        <v>0</v>
      </c>
      <c r="H157" s="51">
        <f t="shared" si="75"/>
        <v>5746040404.3999996</v>
      </c>
      <c r="I157" s="51">
        <f t="shared" si="75"/>
        <v>5849285725.5900002</v>
      </c>
      <c r="J157" s="51">
        <f t="shared" si="75"/>
        <v>0</v>
      </c>
      <c r="K157" s="51">
        <f t="shared" si="75"/>
        <v>5849285725.5900002</v>
      </c>
    </row>
    <row r="158" spans="1:11" x14ac:dyDescent="0.2">
      <c r="A158" s="2" t="s">
        <v>300</v>
      </c>
    </row>
    <row r="159" spans="1:11" x14ac:dyDescent="0.2">
      <c r="F159" s="11"/>
      <c r="G159" s="11"/>
      <c r="I159" s="11"/>
      <c r="J159" s="11"/>
    </row>
    <row r="160" spans="1:11" x14ac:dyDescent="0.2">
      <c r="I160" s="12"/>
      <c r="J160" s="54"/>
      <c r="K160" s="12"/>
    </row>
    <row r="161" spans="9:11" x14ac:dyDescent="0.2">
      <c r="I161" s="12"/>
      <c r="J161" s="54"/>
      <c r="K161" s="12"/>
    </row>
  </sheetData>
  <mergeCells count="6">
    <mergeCell ref="A157:B157"/>
    <mergeCell ref="A1:K1"/>
    <mergeCell ref="A2:K2"/>
    <mergeCell ref="A3:K3"/>
    <mergeCell ref="A4:K4"/>
    <mergeCell ref="A7:K7"/>
  </mergeCells>
  <pageMargins left="0.70866141732283472" right="0.70866141732283472" top="0.74803149606299213" bottom="0.15748031496062992" header="0.31496062992125984" footer="0.31496062992125984"/>
  <pageSetup paperSize="9" scale="3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2.доходы</vt:lpstr>
      <vt:lpstr>'2.доходы'!Область_печати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2024-10-18T11:40:28Z</dcterms:created>
  <dcterms:modified xsi:type="dcterms:W3CDTF">2024-11-22T12:24:02Z</dcterms:modified>
</cp:coreProperties>
</file>