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Агаркова ОН\Desktop\Для размещения на сайте УФ\3\Прочая информация\"/>
    </mc:Choice>
  </mc:AlternateContent>
  <bookViews>
    <workbookView xWindow="0" yWindow="0" windowWidth="27720" windowHeight="11760"/>
  </bookViews>
  <sheets>
    <sheet name="1" sheetId="1" r:id="rId1"/>
  </sheets>
  <definedNames>
    <definedName name="_xlnm._FilterDatabase" localSheetId="0" hidden="1">'1'!$A$7:$I$234</definedName>
    <definedName name="_xlnm.Print_Area" localSheetId="0">'1'!$A$1:$I$234</definedName>
  </definedNames>
  <calcPr calcId="152511"/>
</workbook>
</file>

<file path=xl/calcChain.xml><?xml version="1.0" encoding="utf-8"?>
<calcChain xmlns="http://schemas.openxmlformats.org/spreadsheetml/2006/main">
  <c r="H228" i="1" l="1"/>
  <c r="G228" i="1"/>
  <c r="F228" i="1"/>
  <c r="E228" i="1"/>
  <c r="D228" i="1"/>
  <c r="C228" i="1"/>
  <c r="H225" i="1"/>
  <c r="G225" i="1"/>
  <c r="F225" i="1"/>
  <c r="E225" i="1"/>
  <c r="D225" i="1"/>
  <c r="C225" i="1"/>
  <c r="H223" i="1"/>
  <c r="G223" i="1"/>
  <c r="F223" i="1"/>
  <c r="E223" i="1"/>
  <c r="D223" i="1"/>
  <c r="C223" i="1"/>
  <c r="H215" i="1"/>
  <c r="G215" i="1"/>
  <c r="F215" i="1"/>
  <c r="E215" i="1"/>
  <c r="D215" i="1"/>
  <c r="C215" i="1"/>
  <c r="H206" i="1"/>
  <c r="G206" i="1"/>
  <c r="F206" i="1"/>
  <c r="E206" i="1"/>
  <c r="D206" i="1"/>
  <c r="C206" i="1"/>
  <c r="H183" i="1"/>
  <c r="G183" i="1"/>
  <c r="F183" i="1"/>
  <c r="E183" i="1"/>
  <c r="D183" i="1"/>
  <c r="C183" i="1"/>
  <c r="H178" i="1"/>
  <c r="H177" i="1" s="1"/>
  <c r="H176" i="1" s="1"/>
  <c r="G178" i="1"/>
  <c r="G177" i="1" s="1"/>
  <c r="G176" i="1" s="1"/>
  <c r="F178" i="1"/>
  <c r="F177" i="1" s="1"/>
  <c r="F176" i="1" s="1"/>
  <c r="E178" i="1"/>
  <c r="D178" i="1"/>
  <c r="C178" i="1"/>
  <c r="C173" i="1"/>
  <c r="C172" i="1" s="1"/>
  <c r="H172" i="1"/>
  <c r="G172" i="1"/>
  <c r="F172" i="1"/>
  <c r="E172" i="1"/>
  <c r="D172" i="1"/>
  <c r="C170" i="1"/>
  <c r="C169" i="1" s="1"/>
  <c r="H169" i="1"/>
  <c r="G169" i="1"/>
  <c r="F169" i="1"/>
  <c r="E169" i="1"/>
  <c r="D169" i="1"/>
  <c r="H168" i="1"/>
  <c r="G168" i="1"/>
  <c r="F168" i="1"/>
  <c r="E168" i="1"/>
  <c r="D168" i="1"/>
  <c r="C168" i="1"/>
  <c r="E164" i="1"/>
  <c r="H162" i="1"/>
  <c r="H161" i="1" s="1"/>
  <c r="G162" i="1"/>
  <c r="G161" i="1" s="1"/>
  <c r="F162" i="1"/>
  <c r="F161" i="1" s="1"/>
  <c r="E162" i="1"/>
  <c r="D161" i="1"/>
  <c r="C161" i="1"/>
  <c r="H159" i="1"/>
  <c r="F159" i="1"/>
  <c r="F157" i="1" s="1"/>
  <c r="H158" i="1"/>
  <c r="G158" i="1"/>
  <c r="G157" i="1" s="1"/>
  <c r="H157" i="1"/>
  <c r="E157" i="1"/>
  <c r="D157" i="1"/>
  <c r="C157" i="1"/>
  <c r="H154" i="1"/>
  <c r="G154" i="1"/>
  <c r="F154" i="1"/>
  <c r="E154" i="1"/>
  <c r="D154" i="1"/>
  <c r="C154" i="1"/>
  <c r="H152" i="1"/>
  <c r="G152" i="1"/>
  <c r="F152" i="1"/>
  <c r="F150" i="1" s="1"/>
  <c r="H151" i="1"/>
  <c r="H150" i="1" s="1"/>
  <c r="G151" i="1"/>
  <c r="G150" i="1" s="1"/>
  <c r="F151" i="1"/>
  <c r="E150" i="1"/>
  <c r="D150" i="1"/>
  <c r="C150" i="1"/>
  <c r="H146" i="1"/>
  <c r="G146" i="1"/>
  <c r="F146" i="1"/>
  <c r="E146" i="1"/>
  <c r="D146" i="1"/>
  <c r="C146" i="1"/>
  <c r="H145" i="1"/>
  <c r="G145" i="1"/>
  <c r="G144" i="1"/>
  <c r="H144" i="1" s="1"/>
  <c r="G143" i="1"/>
  <c r="H142" i="1"/>
  <c r="G142" i="1"/>
  <c r="F140" i="1"/>
  <c r="E140" i="1"/>
  <c r="D140" i="1"/>
  <c r="C140" i="1"/>
  <c r="C139" i="1" s="1"/>
  <c r="F139" i="1"/>
  <c r="E139" i="1"/>
  <c r="D139" i="1"/>
  <c r="G136" i="1"/>
  <c r="H136" i="1" s="1"/>
  <c r="G135" i="1"/>
  <c r="H135" i="1" s="1"/>
  <c r="G134" i="1"/>
  <c r="H134" i="1" s="1"/>
  <c r="G133" i="1"/>
  <c r="H133" i="1" s="1"/>
  <c r="G132" i="1"/>
  <c r="H132" i="1" s="1"/>
  <c r="G131" i="1"/>
  <c r="H131" i="1" s="1"/>
  <c r="G130" i="1"/>
  <c r="H130" i="1" s="1"/>
  <c r="F129" i="1"/>
  <c r="F128" i="1" s="1"/>
  <c r="E129" i="1"/>
  <c r="D129" i="1"/>
  <c r="D128" i="1" s="1"/>
  <c r="C129" i="1"/>
  <c r="C128" i="1" s="1"/>
  <c r="E128" i="1"/>
  <c r="G126" i="1"/>
  <c r="H126" i="1" s="1"/>
  <c r="G125" i="1"/>
  <c r="G124" i="1" s="1"/>
  <c r="F124" i="1"/>
  <c r="E124" i="1"/>
  <c r="D124" i="1"/>
  <c r="C124" i="1"/>
  <c r="G121" i="1"/>
  <c r="H121" i="1" s="1"/>
  <c r="G120" i="1"/>
  <c r="H120" i="1" s="1"/>
  <c r="G119" i="1"/>
  <c r="H119" i="1" s="1"/>
  <c r="G118" i="1"/>
  <c r="H118" i="1" s="1"/>
  <c r="G117" i="1"/>
  <c r="F117" i="1"/>
  <c r="E117" i="1"/>
  <c r="D117" i="1"/>
  <c r="C117" i="1"/>
  <c r="G112" i="1"/>
  <c r="H112" i="1" s="1"/>
  <c r="H111" i="1" s="1"/>
  <c r="F111" i="1"/>
  <c r="E111" i="1"/>
  <c r="D111" i="1"/>
  <c r="C111" i="1"/>
  <c r="G107" i="1"/>
  <c r="H107" i="1" s="1"/>
  <c r="G106" i="1"/>
  <c r="H106" i="1" s="1"/>
  <c r="F105" i="1"/>
  <c r="E105" i="1"/>
  <c r="D105" i="1"/>
  <c r="C105" i="1"/>
  <c r="G103" i="1"/>
  <c r="H103" i="1" s="1"/>
  <c r="G101" i="1"/>
  <c r="H101" i="1" s="1"/>
  <c r="G100" i="1"/>
  <c r="H100" i="1" s="1"/>
  <c r="F99" i="1"/>
  <c r="E99" i="1"/>
  <c r="D99" i="1"/>
  <c r="C99" i="1"/>
  <c r="H93" i="1"/>
  <c r="G93" i="1"/>
  <c r="F93" i="1"/>
  <c r="E93" i="1"/>
  <c r="D93" i="1"/>
  <c r="C93" i="1"/>
  <c r="G92" i="1"/>
  <c r="H92" i="1" s="1"/>
  <c r="G91" i="1"/>
  <c r="H91" i="1" s="1"/>
  <c r="G90" i="1"/>
  <c r="H90" i="1" s="1"/>
  <c r="G89" i="1"/>
  <c r="G88" i="1" s="1"/>
  <c r="F89" i="1"/>
  <c r="F88" i="1" s="1"/>
  <c r="E89" i="1"/>
  <c r="E88" i="1" s="1"/>
  <c r="D89" i="1"/>
  <c r="D88" i="1" s="1"/>
  <c r="C89" i="1"/>
  <c r="C88" i="1" s="1"/>
  <c r="C83" i="1" s="1"/>
  <c r="H84" i="1"/>
  <c r="G84" i="1"/>
  <c r="F84" i="1"/>
  <c r="E84" i="1"/>
  <c r="D84" i="1"/>
  <c r="C84" i="1"/>
  <c r="H79" i="1"/>
  <c r="G79" i="1"/>
  <c r="F79" i="1"/>
  <c r="E79" i="1"/>
  <c r="D79" i="1"/>
  <c r="C79" i="1"/>
  <c r="H75" i="1"/>
  <c r="G75" i="1"/>
  <c r="F75" i="1"/>
  <c r="H74" i="1"/>
  <c r="H73" i="1" s="1"/>
  <c r="G74" i="1"/>
  <c r="G73" i="1" s="1"/>
  <c r="F74" i="1"/>
  <c r="F73" i="1" s="1"/>
  <c r="E74" i="1"/>
  <c r="E73" i="1" s="1"/>
  <c r="D74" i="1"/>
  <c r="D73" i="1" s="1"/>
  <c r="C74" i="1"/>
  <c r="C73" i="1" s="1"/>
  <c r="H67" i="1"/>
  <c r="G67" i="1"/>
  <c r="F67" i="1"/>
  <c r="E67" i="1"/>
  <c r="D67" i="1"/>
  <c r="C67" i="1"/>
  <c r="H65" i="1"/>
  <c r="G65" i="1"/>
  <c r="F65" i="1"/>
  <c r="E65" i="1"/>
  <c r="D65" i="1"/>
  <c r="C65" i="1"/>
  <c r="H60" i="1"/>
  <c r="G60" i="1"/>
  <c r="F60" i="1"/>
  <c r="E60" i="1"/>
  <c r="D60" i="1"/>
  <c r="C60" i="1"/>
  <c r="H59" i="1"/>
  <c r="G59" i="1"/>
  <c r="F59" i="1"/>
  <c r="F50" i="1" s="1"/>
  <c r="E59" i="1"/>
  <c r="D59" i="1"/>
  <c r="C59" i="1"/>
  <c r="H57" i="1"/>
  <c r="G57" i="1"/>
  <c r="F57" i="1"/>
  <c r="E57" i="1"/>
  <c r="D57" i="1"/>
  <c r="H53" i="1"/>
  <c r="G53" i="1"/>
  <c r="F53" i="1"/>
  <c r="E53" i="1"/>
  <c r="D53" i="1"/>
  <c r="C53" i="1"/>
  <c r="C50" i="1"/>
  <c r="H47" i="1"/>
  <c r="G47" i="1"/>
  <c r="F47" i="1"/>
  <c r="E47" i="1"/>
  <c r="D47" i="1"/>
  <c r="C47" i="1"/>
  <c r="H44" i="1"/>
  <c r="G44" i="1"/>
  <c r="F44" i="1"/>
  <c r="E44" i="1"/>
  <c r="D44" i="1"/>
  <c r="C44" i="1"/>
  <c r="H41" i="1"/>
  <c r="G41" i="1"/>
  <c r="F41" i="1"/>
  <c r="E41" i="1"/>
  <c r="D41" i="1"/>
  <c r="C41" i="1"/>
  <c r="H39" i="1"/>
  <c r="G39" i="1"/>
  <c r="F39" i="1"/>
  <c r="E39" i="1"/>
  <c r="D39" i="1"/>
  <c r="C39" i="1"/>
  <c r="H37" i="1"/>
  <c r="G37" i="1"/>
  <c r="F37" i="1"/>
  <c r="E37" i="1"/>
  <c r="D37" i="1"/>
  <c r="C37" i="1"/>
  <c r="H33" i="1"/>
  <c r="H26" i="1" s="1"/>
  <c r="G33" i="1"/>
  <c r="G26" i="1" s="1"/>
  <c r="F33" i="1"/>
  <c r="E33" i="1"/>
  <c r="D33" i="1"/>
  <c r="C33" i="1"/>
  <c r="H27" i="1"/>
  <c r="G27" i="1"/>
  <c r="F27" i="1"/>
  <c r="E27" i="1"/>
  <c r="D27" i="1"/>
  <c r="D26" i="1" s="1"/>
  <c r="C27" i="1"/>
  <c r="C26" i="1" s="1"/>
  <c r="H23" i="1"/>
  <c r="H20" i="1" s="1"/>
  <c r="G23" i="1"/>
  <c r="G20" i="1" s="1"/>
  <c r="F23" i="1"/>
  <c r="F20" i="1" s="1"/>
  <c r="E20" i="1"/>
  <c r="D20" i="1"/>
  <c r="C20" i="1"/>
  <c r="H12" i="1"/>
  <c r="H11" i="1" s="1"/>
  <c r="H10" i="1" s="1"/>
  <c r="G12" i="1"/>
  <c r="G11" i="1" s="1"/>
  <c r="G10" i="1" s="1"/>
  <c r="F12" i="1"/>
  <c r="F11" i="1"/>
  <c r="F10" i="1" s="1"/>
  <c r="E11" i="1"/>
  <c r="E10" i="1" s="1"/>
  <c r="D11" i="1"/>
  <c r="D10" i="1" s="1"/>
  <c r="C11" i="1"/>
  <c r="C10" i="1" s="1"/>
  <c r="H117" i="1" l="1"/>
  <c r="E26" i="1"/>
  <c r="E9" i="1" s="1"/>
  <c r="E8" i="1" s="1"/>
  <c r="E234" i="1" s="1"/>
  <c r="E50" i="1"/>
  <c r="F26" i="1"/>
  <c r="G111" i="1"/>
  <c r="D50" i="1"/>
  <c r="E83" i="1"/>
  <c r="E49" i="1" s="1"/>
  <c r="G140" i="1"/>
  <c r="G139" i="1" s="1"/>
  <c r="E161" i="1"/>
  <c r="C177" i="1"/>
  <c r="C176" i="1" s="1"/>
  <c r="G50" i="1"/>
  <c r="H125" i="1"/>
  <c r="H124" i="1" s="1"/>
  <c r="G9" i="1"/>
  <c r="H50" i="1"/>
  <c r="D83" i="1"/>
  <c r="G99" i="1"/>
  <c r="D177" i="1"/>
  <c r="D176" i="1" s="1"/>
  <c r="E177" i="1"/>
  <c r="E176" i="1" s="1"/>
  <c r="H105" i="1"/>
  <c r="H99" i="1"/>
  <c r="H89" i="1"/>
  <c r="H88" i="1" s="1"/>
  <c r="F83" i="1"/>
  <c r="F49" i="1" s="1"/>
  <c r="C49" i="1"/>
  <c r="H9" i="1"/>
  <c r="H129" i="1"/>
  <c r="H128" i="1" s="1"/>
  <c r="H83" i="1" s="1"/>
  <c r="H49" i="1" s="1"/>
  <c r="D49" i="1"/>
  <c r="C9" i="1"/>
  <c r="D9" i="1"/>
  <c r="F9" i="1"/>
  <c r="H143" i="1"/>
  <c r="H140" i="1" s="1"/>
  <c r="H139" i="1" s="1"/>
  <c r="G105" i="1"/>
  <c r="G129" i="1"/>
  <c r="G128" i="1" s="1"/>
  <c r="G83" i="1" l="1"/>
  <c r="G49" i="1" s="1"/>
  <c r="G8" i="1" s="1"/>
  <c r="G234" i="1" s="1"/>
  <c r="C8" i="1"/>
  <c r="C234" i="1" s="1"/>
  <c r="F8" i="1"/>
  <c r="F234" i="1" s="1"/>
  <c r="D8" i="1"/>
  <c r="D234" i="1" s="1"/>
  <c r="H8" i="1"/>
  <c r="H234" i="1" s="1"/>
</calcChain>
</file>

<file path=xl/sharedStrings.xml><?xml version="1.0" encoding="utf-8"?>
<sst xmlns="http://schemas.openxmlformats.org/spreadsheetml/2006/main" count="582" uniqueCount="421">
  <si>
    <t>ПРОГНОЗ ПОСТУПЛЕНИЙ</t>
  </si>
  <si>
    <t>на 2025 год и плановый период 2026-2027 годов</t>
  </si>
  <si>
    <t>тыс.руб</t>
  </si>
  <si>
    <r>
      <rPr>
        <b/>
        <sz val="13"/>
        <rFont val="Times New Roman"/>
      </rPr>
      <t>Наименование доходов</t>
    </r>
  </si>
  <si>
    <r>
      <rPr>
        <b/>
        <sz val="13"/>
        <rFont val="Times New Roman"/>
      </rPr>
      <t>Коды бюджетной классификации Российской Федерации</t>
    </r>
  </si>
  <si>
    <r>
      <rPr>
        <b/>
        <sz val="13"/>
        <rFont val="Times New Roman"/>
      </rPr>
      <t>2023 год     отчет</t>
    </r>
  </si>
  <si>
    <r>
      <rPr>
        <b/>
        <sz val="13"/>
        <rFont val="Times New Roman"/>
      </rPr>
      <t xml:space="preserve">2024 год </t>
    </r>
  </si>
  <si>
    <r>
      <rPr>
        <b/>
        <sz val="13"/>
        <rFont val="Times New Roman"/>
      </rPr>
      <t>Прогноз поступлений по годам</t>
    </r>
  </si>
  <si>
    <t>Причины отклонения: рост/сокращение (гр.6 от гр.4)</t>
  </si>
  <si>
    <r>
      <rPr>
        <b/>
        <sz val="13"/>
        <rFont val="Times New Roman"/>
      </rPr>
      <t>за 2023 год</t>
    </r>
  </si>
  <si>
    <t>Утверждено на 01.11.2024</t>
  </si>
  <si>
    <t>Ожидаемое</t>
  </si>
  <si>
    <t>НАЛОГОВЫЕ И НЕНАЛОГОВЫЕ ДОХОДЫ, ИТОГО</t>
  </si>
  <si>
    <t>НАЛОГОВЫЕ ДОХОДЫ, ИТОГО</t>
  </si>
  <si>
    <t>Налоги на прибыль, доходы</t>
  </si>
  <si>
    <t>000 1 01 00000 00 0000 000</t>
  </si>
  <si>
    <t>Налог на доходы физических лиц</t>
  </si>
  <si>
    <t>000 1 01 02000 00 0000 000</t>
  </si>
  <si>
    <r>
      <rPr>
        <sz val="13"/>
        <rFont val="Times New Roman"/>
      </rPr>
      <t xml:space="preserve">Рост поступлений в связи с </t>
    </r>
    <r>
      <rPr>
        <sz val="13"/>
        <rFont val="Times New Roman"/>
      </rPr>
      <t>увеличением МРОТ</t>
    </r>
    <r>
      <rPr>
        <sz val="13"/>
        <rFont val="Times New Roman"/>
      </rPr>
      <t xml:space="preserve"> с 01.01.2025 </t>
    </r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</si>
  <si>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 кодекса Российской Федерации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</si>
  <si>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000 1 01 02010 01 0000 110</t>
  </si>
  <si>
    <r>
      <rPr>
        <sz val="13"/>
        <rFont val="Times New Roman"/>
      </rPr>
      <t xml:space="preserve">Рост на основании данных прогноза главного администратора доходов </t>
    </r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</si>
  <si>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</si>
  <si>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</si>
  <si>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r>
      <rPr>
        <sz val="13"/>
        <rFont val="Times New Roman"/>
      </rPr>
      <t xml:space="preserve">Снижение на основании данных прогноза главного администратора доходов </t>
    </r>
  </si>
  <si>
    <t xml:space="preserve">Налог на доходы физических лиц с доходов, полученных физическими лицами в соответствии со статьей 228  Налогового  кодекса  Российской Федерации (за исключением доходов от долевого участия в организации, полученных физическим лицом налоговым резидентом Российской Федерации в виде дивидендов)
</t>
  </si>
  <si>
    <t>000 1 01 02030 01 0000 110</t>
  </si>
  <si>
    <t>Налог на доходы физических лиц в виде фиксированных авансовых платежей с доходов, полученных физическими лицами являющимися иностранными гражданами, осуществляющими  трудовую деятельность по найму у физических лиц на основании патента в соответствии со статьей 227.1 Налогового кодекса Российской Федерации (сумма платежа, перерасчеты. недоимка и задолженность по соответствующему платежу, в том числе по отмененному)</t>
  </si>
  <si>
    <t>000 1 01 02040 01 1000 110</t>
  </si>
  <si>
    <r>
      <rPr>
        <sz val="13"/>
        <rFont val="Times New Roman"/>
      </rPr>
      <t>Прогнозирование главным администратором по данному КБК не осуществляется. Разовые поступления</t>
    </r>
  </si>
  <si>
    <t xml:space="preserve"> Налог на доходы физических лиц с доходов, полученных в виде процентов по облигациям с ипотечным покрытием, эмитированным до 1 января 2007 года, а также  с доходов учредителей доверительного управления ипотечным покрытием, полученных на основании приобретения ипотечных сертификатов участия, выданных управляющим ипотечным покрытием до 1 января 2007 года*</t>
  </si>
  <si>
    <t>000 1 01 02050 01 1000 110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</si>
  <si>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
</t>
  </si>
  <si>
    <t>000 1 01 02080 01 1000 000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</si>
  <si>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</si>
  <si>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000 1 01 02130 01 1000 110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</si>
  <si>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</si>
  <si>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000 1 01 02140 01 1000 110</t>
  </si>
  <si>
    <r>
      <rPr>
        <b/>
        <sz val="13"/>
        <rFont val="Times New Roman"/>
      </rPr>
      <t>НАЛОГИ НА ТОВАРЫ (РАБОТЫ, УСЛУГИ), РЕАЛИЗУЕМЫЕ НА ТЕРРИТОРИИ РОССИЙСКОЙ ФЕДЕРАЦИИ</t>
    </r>
  </si>
  <si>
    <t>000 1 03 00000 01 0000 110</t>
  </si>
  <si>
    <r>
      <rPr>
        <sz val="13"/>
        <rFont val="Times New Roman"/>
      </rPr>
      <t xml:space="preserve">Снижение доходов от уплаты акцизов на нефтепродукты в связи со снижением установленных Законом Мурманской области "Об областном бюджете на 2025 год и на плановый период 2026 и 2027 годов" дифференцированных нормативов отчислений в местные бюджеты.      </t>
    </r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</si>
  <si>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</si>
  <si>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000 1 03 02230 01 0000 110 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</si>
  <si>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</si>
  <si>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</si>
  <si>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</si>
  <si>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</si>
  <si>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</si>
  <si>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</si>
  <si>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r>
      <rPr>
        <b/>
        <sz val="13"/>
        <rFont val="Times New Roman"/>
      </rPr>
      <t>Туристический налог</t>
    </r>
  </si>
  <si>
    <r>
      <rPr>
        <b/>
        <sz val="13"/>
        <rFont val="Times New Roman"/>
      </rPr>
      <t>000 1 03 03000 01 0000 110</t>
    </r>
  </si>
  <si>
    <t>В связи с вступлением в силу с 01.01.2025 года новой главы 33.1 Налогового кодекса Российской Федерации  на территории муниципального образования ЗАТО г. Североморск с 01.01.2025 года устанавливается туристический налог.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</si>
  <si>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</si>
  <si>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</si>
  <si>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</si>
  <si>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000 1 05 0100000 0000 110</t>
  </si>
  <si>
    <t>Налог, взимаемый с налогоплательщиков, выбравших в качестве объекта налогообложения доходы</t>
  </si>
  <si>
    <t>000 1 05 01011 01 0000 110</t>
  </si>
  <si>
    <r>
      <rPr>
        <sz val="13"/>
        <rFont val="Times New Roman"/>
      </rPr>
      <t>Снижение поступлений в связи с уменьшением норматива зачисления налога в бюджет ЗАТО г.Североморск в соответствии с ЗМО</t>
    </r>
    <r>
      <rPr>
        <sz val="13"/>
        <rFont val="Times New Roman"/>
      </rPr>
      <t xml:space="preserve"> </t>
    </r>
    <r>
      <rPr>
        <sz val="13"/>
        <rFont val="Times New Roman"/>
      </rPr>
      <t xml:space="preserve">от 10.12.2007 № 916-01-ЗМО </t>
    </r>
    <r>
      <rPr>
        <sz val="13"/>
        <rFont val="Times New Roman"/>
      </rPr>
      <t>"О</t>
    </r>
    <r>
      <rPr>
        <sz val="13"/>
        <rFont val="Times New Roman"/>
      </rPr>
      <t xml:space="preserve"> межбюджетных отношениях в Мурманской области"</t>
    </r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</si>
  <si>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</si>
  <si>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000 1 05 01012 01 0000 110</t>
  </si>
  <si>
    <t>Налог, взимаемый с налогоплательщиков, выбравших в качестве объекта налогообложения доходы,уменьшенные на величину расходов(в том числе минимальный налог,зачисляемый в бюджет субъекта)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</si>
  <si>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</si>
  <si>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</si>
  <si>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000 1 05 01022 01 0000 110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</si>
  <si>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</si>
  <si>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000 105 01050 01 0000 110</t>
  </si>
  <si>
    <t>Единый налог на вмененный доход для отдельных видов деятельности</t>
  </si>
  <si>
    <t>000 1 05 0200002 0000 110</t>
  </si>
  <si>
    <r>
      <rPr>
        <sz val="13"/>
        <rFont val="Times New Roman"/>
      </rPr>
      <t>Налог отменен.</t>
    </r>
  </si>
  <si>
    <t>000 1 05 02010 02 0000 110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</si>
  <si>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</si>
  <si>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000 1 05 02020 02 0000 110</t>
  </si>
  <si>
    <t>Единый сельскохозяйственный налог</t>
  </si>
  <si>
    <t>000 1 05 03000 01 0000 110</t>
  </si>
  <si>
    <t>Налог, взимаемый в связи с применением патентной системы налогообложения</t>
  </si>
  <si>
    <t>000 1 05 0400002 0000 110</t>
  </si>
  <si>
    <t>000 1 05 04000 02 0000 110</t>
  </si>
  <si>
    <r>
      <rPr>
        <sz val="13"/>
        <rFont val="Times New Roman"/>
      </rPr>
      <t xml:space="preserve">1. Согласно п. 7 ст. 6.1 НК РФ срок уплаты за 2023 год перенесен на 09.01.2024г. </t>
    </r>
    <r>
      <rPr>
        <sz val="11"/>
        <rFont val="Calibri"/>
      </rPr>
      <t xml:space="preserve">
</t>
    </r>
    <r>
      <rPr>
        <sz val="13"/>
        <rFont val="Times New Roman"/>
      </rPr>
      <t xml:space="preserve">2. На основании представленных Уведомлений производится уменьшение суммы налога, уплачиваемого в связи с применением патентной системы налогообложения, на сумму уплаченных страховых платежей (взносов) и пособий. Переплата по налогу отражается в составе сальдо.     </t>
    </r>
  </si>
  <si>
    <r>
      <rPr>
        <b/>
        <sz val="13"/>
        <rFont val="Times New Roman"/>
      </rPr>
      <t>Налог на имущество физических лиц</t>
    </r>
  </si>
  <si>
    <r>
      <rPr>
        <b/>
        <sz val="13"/>
        <rFont val="Times New Roman"/>
      </rPr>
      <t>000 1 06 01000 00 0000 110</t>
    </r>
  </si>
  <si>
    <r>
      <rPr>
        <sz val="13"/>
        <rFont val="Times New Roman"/>
      </rPr>
      <t>Налог на имущество физических лиц, взимаемый по ставкам, применяемым  к объектам налогообложения, расположенным в границах городских округов</t>
    </r>
  </si>
  <si>
    <t>000 1 06 01020 04 0000 110</t>
  </si>
  <si>
    <r>
      <rPr>
        <b/>
        <sz val="13"/>
        <rFont val="Times New Roman"/>
      </rPr>
      <t>Земельный налог</t>
    </r>
  </si>
  <si>
    <r>
      <rPr>
        <b/>
        <sz val="13"/>
        <rFont val="Times New Roman"/>
      </rPr>
      <t>000 1 06 06000 00 0000 110</t>
    </r>
  </si>
  <si>
    <t>Земельный налог с организаций, обладающих земельным участком, расположенным в границах городских округов</t>
  </si>
  <si>
    <t>000 106 06032 04 0000 110</t>
  </si>
  <si>
    <t>Земельный налог с физических лиц, обладающих земельным участком, расположенным в границах городских округов</t>
  </si>
  <si>
    <t>000 106 06042 04 0000 110</t>
  </si>
  <si>
    <r>
      <rPr>
        <b/>
        <sz val="13"/>
        <rFont val="Times New Roman"/>
      </rPr>
      <t>Государственная пошлина</t>
    </r>
  </si>
  <si>
    <r>
      <rPr>
        <b/>
        <sz val="13"/>
        <rFont val="Times New Roman"/>
      </rPr>
      <t>000 1 08 00000 00 0000 000</t>
    </r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</si>
  <si>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</si>
  <si>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000 1 08 03010 01 0000110</t>
  </si>
  <si>
    <r>
      <rPr>
        <sz val="13"/>
        <rFont val="Times New Roman"/>
      </rPr>
      <t xml:space="preserve">Увеличение количества юридически значимых действий, за которые уплачивается госпошлина. </t>
    </r>
    <r>
      <rPr>
        <sz val="13"/>
        <color rgb="FF333333"/>
        <rFont val="Times New Roman"/>
      </rPr>
      <t>Изменение</t>
    </r>
    <r>
      <rPr>
        <sz val="13"/>
        <color rgb="FF333333"/>
        <rFont val="Times New Roman"/>
      </rPr>
      <t> </t>
    </r>
    <r>
      <rPr>
        <sz val="13"/>
        <color rgb="FF333333"/>
        <rFont val="Times New Roman"/>
      </rPr>
      <t>размер</t>
    </r>
    <r>
      <rPr>
        <sz val="13"/>
        <color rgb="FF333333"/>
        <rFont val="Times New Roman"/>
      </rPr>
      <t>ов </t>
    </r>
    <r>
      <rPr>
        <sz val="13"/>
        <color rgb="FF333333"/>
        <rFont val="Times New Roman"/>
      </rPr>
      <t>государственных</t>
    </r>
    <r>
      <rPr>
        <sz val="13"/>
        <color rgb="FF333333"/>
        <rFont val="Times New Roman"/>
      </rPr>
      <t> </t>
    </r>
    <r>
      <rPr>
        <sz val="13"/>
        <color rgb="FF333333"/>
        <rFont val="Times New Roman"/>
      </rPr>
      <t>пошлин</t>
    </r>
    <r>
      <rPr>
        <sz val="13"/>
        <rFont val="Times New Roman"/>
      </rPr>
      <t xml:space="preserve"> </t>
    </r>
    <r>
      <rPr>
        <sz val="13"/>
        <color rgb="FF333333"/>
        <rFont val="Times New Roman"/>
      </rPr>
      <t>с 1 июля</t>
    </r>
    <r>
      <rPr>
        <sz val="13"/>
        <color rgb="FF333333"/>
        <rFont val="Times New Roman"/>
      </rPr>
      <t> </t>
    </r>
    <r>
      <rPr>
        <sz val="13"/>
        <color rgb="FF333333"/>
        <rFont val="Times New Roman"/>
      </rPr>
      <t>2024</t>
    </r>
    <r>
      <rPr>
        <sz val="13"/>
        <color rgb="FF333333"/>
        <rFont val="Times New Roman"/>
      </rPr>
      <t> </t>
    </r>
    <r>
      <rPr>
        <sz val="13"/>
        <color rgb="FF333333"/>
        <rFont val="Times New Roman"/>
      </rPr>
      <t xml:space="preserve">года. </t>
    </r>
    <r>
      <rPr>
        <sz val="11"/>
        <rFont val="Calibri"/>
      </rPr>
      <t xml:space="preserve">
</t>
    </r>
  </si>
  <si>
    <t>Государственная пошлина за выдачу разрешения на установку рекламной конструкции</t>
  </si>
  <si>
    <t>000 1 08 07150 01 1000 110</t>
  </si>
  <si>
    <r>
      <rPr>
        <sz val="13"/>
        <rFont val="Times New Roman"/>
      </rPr>
      <t>Поступления носят заявительный характер</t>
    </r>
  </si>
  <si>
    <t>Задолженность и перерасчеты по отмененным налогам, сборам и иным обязательным платежам</t>
  </si>
  <si>
    <t>000 1 09 00000 00 0000 000</t>
  </si>
  <si>
    <t>НЕНАЛОГОВЫЕ ДОХОДЫ, ИТОГО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</si>
  <si>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</si>
  <si>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</si>
  <si>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</si>
  <si>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000 1 11 05012 00 0000 120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</si>
  <si>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</si>
  <si>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000 1 11 05024 00 0000 120</t>
  </si>
  <si>
    <r>
      <rPr>
        <sz val="13"/>
        <rFont val="Times New Roman"/>
      </rPr>
      <t>Снижение поступлений в 2025 году в связи с активизацией проведения в 2024 году досудебной претензионной работы и добровольным погашением арендаторами задолженности  за прошлые периоды.</t>
    </r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</si>
  <si>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</si>
  <si>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</si>
  <si>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r>
      <rPr>
        <sz val="13"/>
        <rFont val="Times New Roman"/>
      </rPr>
      <t xml:space="preserve">Снижение поступлений в связи с расторжением договоров аренды нежилого недвижимого имущества, несвоевременная оплата задолженности прошлых периодов рядом арендаторов.   </t>
    </r>
  </si>
  <si>
    <t xml:space="preserve"> 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</si>
  <si>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913 1 11 05034 04 0441 120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</si>
  <si>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</si>
  <si>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913 1 11 05034 04 0442 120</t>
  </si>
  <si>
    <t>Перечислена часть прибыли в бюджет от МУП "Североморскводоканал".</t>
  </si>
  <si>
    <t>913 1 11 05034 04 0443 120</t>
  </si>
  <si>
    <r>
      <rPr>
        <b/>
        <sz val="13"/>
        <rFont val="Times New Roman"/>
      </rPr>
      <t>Платежи от государственных и муниципальных унитарных предприятий</t>
    </r>
  </si>
  <si>
    <t>000 1 11 07000 00 0000 120</t>
  </si>
  <si>
    <r>
      <rPr>
        <sz val="13"/>
        <rFont val="Times New Roman"/>
      </rPr>
      <t>Перечисление части прибыли в бюджет от МУП "Североморскводоканал".</t>
    </r>
    <r>
      <rPr>
        <sz val="11"/>
        <rFont val="Calibri"/>
      </rPr>
      <t xml:space="preserve">
</t>
    </r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</si>
  <si>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</si>
  <si>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000 1 1107014 04 0000 120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</si>
  <si>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</si>
  <si>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</si>
  <si>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</si>
  <si>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000 1 11 09044 04 0000 120</t>
  </si>
  <si>
    <r>
      <rPr>
        <sz val="13"/>
        <rFont val="Times New Roman"/>
      </rPr>
      <t>Снижение на основании данных прогноза главного администратора доходов.</t>
    </r>
    <r>
      <rPr>
        <sz val="13"/>
        <rFont val="Times New Roman"/>
      </rPr>
      <t xml:space="preserve"> Р</t>
    </r>
    <r>
      <rPr>
        <sz val="13"/>
        <rFont val="Times New Roman"/>
      </rPr>
      <t>асчет платы за найм основывается на стоимости 1 кв.м жилья в Мурманской области, производится пересмотр стоимости ежеквартально.</t>
    </r>
  </si>
  <si>
    <t>913 1 11 09044 04 0420 120</t>
  </si>
  <si>
    <r>
      <rPr>
        <sz val="14"/>
        <rFont val="Times New Roman"/>
      </rPr>
      <t>Аукционы на право размещения и эксплуатацию рекламных щитов в 2024 году не проводились.</t>
    </r>
  </si>
  <si>
    <t>913 1 11 09044 04 0430 120</t>
  </si>
  <si>
    <r>
      <rPr>
        <sz val="13"/>
        <color rgb="FF000000"/>
        <rFont val="Times New Roman"/>
      </rPr>
      <t>Увеличение  поступлений в 2024 году в связи с поступлением суммы задолженности АО "Институт ""Оргэнергострой"  по плате за негативное воздействие на окружающую среду в размере 66 285 324,29 руб., начисленной за 2021 год (окончательный расчет).</t>
    </r>
  </si>
  <si>
    <t>913 1 11 09044 04 0440 120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</si>
  <si>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(Доходы, получаемые в виде сумм неосновательного обогащения за пользование земельными участками, находящимися в собственности городских округов, без соответствующих правоустанавливающих документов)</t>
  </si>
  <si>
    <t>913 1 11 09044 04 0450 120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</si>
  <si>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</si>
  <si>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000 1 11 09080 04 0000 120</t>
  </si>
  <si>
    <r>
      <rPr>
        <sz val="13"/>
        <rFont val="Times New Roman"/>
      </rPr>
      <t>Прогноз на основании заключенных договоров на право размещения и эксплуатации рекламных конструкций сроком на 10 лет в результате проведенных аукционов, с учетом ежегодной индексации.</t>
    </r>
  </si>
  <si>
    <t xml:space="preserve"> 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</si>
  <si>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913 1 11 09080 04 0000 120</t>
  </si>
  <si>
    <t xml:space="preserve">390000,00руб. - возврат гранта, 29655,00-дебиторская задолженность по единому налоговому платежу. Компенсация в доход бюджета приобретения квартир для детей-сирот. Перевыставление счетов от ресурсоснабжающих организаций. 
</t>
  </si>
  <si>
    <t>Платежи при пользовании природными ресурсами</t>
  </si>
  <si>
    <t>000 1 12 00000 00 0000 000</t>
  </si>
  <si>
    <t>Плата за выбросы загрязняющих веществ в атмосферный воздух стационарными объектами</t>
  </si>
  <si>
    <t xml:space="preserve"> 000 1 12 01010 01 0000 120</t>
  </si>
  <si>
    <r>
      <rPr>
        <sz val="13"/>
        <rFont val="Times New Roman"/>
      </rPr>
      <t>Рост на основании прогноза главного администратора доходов</t>
    </r>
  </si>
  <si>
    <t>Плата за сбросы загрязняющих веществ в водные объекты</t>
  </si>
  <si>
    <t xml:space="preserve"> 000 1 12 01030 01 0000 120</t>
  </si>
  <si>
    <r>
      <rPr>
        <sz val="13"/>
        <rFont val="Times New Roman"/>
      </rPr>
      <t>Снижение  на основании прогноза главного администратора доходов</t>
    </r>
  </si>
  <si>
    <t>Плата за размещение отходов производства</t>
  </si>
  <si>
    <t xml:space="preserve"> 000 1 12 01041 01 0000 120</t>
  </si>
  <si>
    <r>
      <rPr>
        <sz val="13"/>
        <rFont val="Times New Roman"/>
      </rPr>
      <t xml:space="preserve">Снижение поступлений в 2025 году в связи с окончательным погашением задолженности за 2021 год  в 2024 году АО "Институт "Оргэнергострой"по платежам за негативное воздействие на окружающую среду. </t>
    </r>
  </si>
  <si>
    <r>
      <rPr>
        <sz val="13"/>
        <color rgb="FF000000"/>
        <rFont val="Times New Roman"/>
      </rPr>
      <t>Плата за размещение твердых коммунальных отходов</t>
    </r>
  </si>
  <si>
    <t xml:space="preserve"> 000 1 12 01042 01 0000 120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</si>
  <si>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</si>
  <si>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 xml:space="preserve"> 000 1 12 01070 01 6000 120</t>
  </si>
  <si>
    <t>Доходы от оказания платных услуг (работ) и компенсации затрат государства</t>
  </si>
  <si>
    <t>000 1 13 00000 00 0000 000</t>
  </si>
  <si>
    <t>Прочие доходы от компенсации затрат бюджетов городских округов</t>
  </si>
  <si>
    <t>000 1 13 02994 04 0000 130</t>
  </si>
  <si>
    <t>701 1 13 02994 04 0000 130</t>
  </si>
  <si>
    <t>В 2024году штрафы вынесены по результатам рассмотрения поступивших актов проверок, содержащих информацию о признаках наличия состава административных правонарушений. В 2023году указанные материалы в Комитет не поступали.</t>
  </si>
  <si>
    <t>707 1 13 02994 04 0000 130</t>
  </si>
  <si>
    <t>731 1 13 02994 04 0000 130</t>
  </si>
  <si>
    <t>Поступление доходов  зависит от правонарушения, размера штрафа и количества вынесенных постановлений, а также от платежеспособности лиц, совершивших правонарушение</t>
  </si>
  <si>
    <t>913 1 13 02994 04 0000 130</t>
  </si>
  <si>
    <t>Доходы от продажи материальных и нематериальных активов</t>
  </si>
  <si>
    <t>000 1 14 00000 00 0000 000</t>
  </si>
  <si>
    <t xml:space="preserve"> 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</si>
  <si>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000 1 14 02043 04 0000 410</t>
  </si>
  <si>
    <r>
      <rPr>
        <sz val="13"/>
        <color rgb="FF000000"/>
        <rFont val="Times New Roman"/>
      </rPr>
      <t>Уменьшение количества действующих договоров купли-продажи в связи с окончанием срока рассрочки платежа в соответствии 159-ФЗ.</t>
    </r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</si>
  <si>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</t>
  </si>
  <si>
    <t>000 1 14 02043 04 0000 440</t>
  </si>
  <si>
    <r>
      <rPr>
        <sz val="13"/>
        <color rgb="FF000000"/>
        <rFont val="Times New Roman"/>
      </rPr>
      <t>Реализация материальных запасов (лом)</t>
    </r>
  </si>
  <si>
    <t>Административные платежи и сборы</t>
  </si>
  <si>
    <t>000 1 15 00000 00 0000 000</t>
  </si>
  <si>
    <t>Штрафы, санкции, возмещение ущерба</t>
  </si>
  <si>
    <t>000 1 16 00000 00 0000 000</t>
  </si>
  <si>
    <r>
      <rPr>
        <sz val="13"/>
        <color rgb="FF000000"/>
        <rFont val="Times New Roman"/>
      </rPr>
      <t xml:space="preserve">Поступление доходов  зависит от правонарушения, размера штрафа и количества вынесенных постановлений. </t>
    </r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</si>
  <si>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</t>
  </si>
  <si>
    <t>000 1 16 01053 01 0000 140</t>
  </si>
  <si>
    <r>
      <rPr>
        <sz val="13"/>
        <color rgb="FF000000"/>
        <rFont val="Times New Roman"/>
      </rPr>
      <t>Поступление доходов  зависит от правонарушения, размера штрафа и количества вынесенных постановлений, а также от платежеспособности лиц, совершивших правонарушение</t>
    </r>
  </si>
  <si>
    <t>821 1 16 01053 01 0059 140</t>
  </si>
  <si>
    <t>821 1 16 01053 01 9000 140</t>
  </si>
  <si>
    <t xml:space="preserve">В связи с временно наложенными ограничениями проверки малого бизнеса не проводятся. </t>
  </si>
  <si>
    <t>832 1 16 01053 01 0035 140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</si>
  <si>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</si>
  <si>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000 1 16 01063 01 0000 140</t>
  </si>
  <si>
    <t>821 1 16 01063 01 0000 140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</si>
  <si>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незаконное приобретение, хранение, перевозку растений, содержащих наркотические средства или психотропные вещества, либо их частей, содержащих наркотические средства или психотропные вещества)</t>
  </si>
  <si>
    <t>821 1 1601063 01 0008 140</t>
  </si>
  <si>
    <t>821 1 16 01063 01 0009 140</t>
  </si>
  <si>
    <t>821 1 16 01063 01 0101 140</t>
  </si>
  <si>
    <t>832 1 16 01063 01 0000 140</t>
  </si>
  <si>
    <t>832 1 16 01063 01 0003 140</t>
  </si>
  <si>
    <t>832 1 16 01063 01 0008 140</t>
  </si>
  <si>
    <t>832 1 16 01063 01 0023 140</t>
  </si>
  <si>
    <t>832 1 16 01063 01 0101 140</t>
  </si>
  <si>
    <t>832 1 16 01063 01 9000 140</t>
  </si>
  <si>
    <t>Перечисления за разрешение на размещение некапитального гаража либо стоянки средств передвижения инвалидов.</t>
  </si>
  <si>
    <t>Административные штрафы, установленные главой 7 Кодкса Российской Федерации об административных правонарушениях, за административные правонарушения в области оханы собственности, налагаемые мировыми судьями, комиссими по делам несовершеннолетних и защите их прав</t>
  </si>
  <si>
    <t>000 1 16 01073 01 0000 140</t>
  </si>
  <si>
    <t>821 1 16 01073 01 0017 140</t>
  </si>
  <si>
    <t>821 1 16 01073 01 0027 140</t>
  </si>
  <si>
    <t>832 1 16 01073 01 0027 140</t>
  </si>
  <si>
    <t xml:space="preserve">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</si>
  <si>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821 1 16 01073 01 9000 140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</si>
  <si>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</si>
  <si>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000 1 16 01074 01 0000 140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</si>
  <si>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</si>
  <si>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000 1 16 01083 01 0000 140</t>
  </si>
  <si>
    <t>821 1 16 01083 01 0037 140</t>
  </si>
  <si>
    <t>821 1 16 01083 01 0281 140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</si>
  <si>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</si>
  <si>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000 1 16 01103 01 9000 140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</si>
  <si>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 на транспорте, налагаемые мировыми судьями, комиссиями по делам несовершеннолетних и защите их прав</t>
  </si>
  <si>
    <t>000 1 16 01113 01 9000 140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</si>
  <si>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комиссияи по делам несовершеннолетних и защите их прав</t>
  </si>
  <si>
    <t>000 1 16 01133 01 9000 140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</si>
  <si>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</si>
  <si>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000 1 16 01143 01 0000 140</t>
  </si>
  <si>
    <t>821 1 16 01143 01 0016 140</t>
  </si>
  <si>
    <t>821 1 16 01143 01 0102 140</t>
  </si>
  <si>
    <t>821 1 16 01143 01 0171 140</t>
  </si>
  <si>
    <t>821 1 16 01143 01 0401 140</t>
  </si>
  <si>
    <t>821 1 16 01143 01 9000 140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</si>
  <si>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</si>
  <si>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000 1 16 01153 01 0000 140</t>
  </si>
  <si>
    <t>821 1 16 01153 01 0005 140</t>
  </si>
  <si>
    <t>821 1 16 01153 01 0006 140</t>
  </si>
  <si>
    <t>821 1 16 01153 01 0012 140</t>
  </si>
  <si>
    <t>821 1 16 01153 01 9000 140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</si>
  <si>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</si>
  <si>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000 1 16 01154 01 0000 140</t>
  </si>
  <si>
    <r>
      <rPr>
        <sz val="13"/>
        <rFont val="Times New Roman"/>
      </rPr>
  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связанные с нецелевым использованием бюджетных средств, невозвратом либо несвоевременным возвратом бюджетного кредита, неперечислением либо несвоевременным перечислением платы за пользование бюджетным кредитом, нарушением условий предоставления бюджетного кредита, нарушением порядка и (или) условий предоставления (расходования) межбюджетных трансфертов, нарушением условий предоставления бюджетных инвестиций, субсидий юридическим лицам, индивидуальным предпринимателям и физическим лицам, подлежащие зачислению в бюджет муниципального образования</t>
    </r>
  </si>
  <si>
    <t>000 1 16 01157 01 0000 140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</si>
  <si>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поягающие на институты государственной власти, налагаемые мироыми судьями, комиссиями по делам несовершеннолетних и защите их прав</t>
  </si>
  <si>
    <t>000 1 16 01173 01 0000 140</t>
  </si>
  <si>
    <t>821 1 16 01173 01 0007 140</t>
  </si>
  <si>
    <t>821 1 16 01173 01 0008 140</t>
  </si>
  <si>
    <t>821 1 16 01173 01 9000 140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</si>
  <si>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</si>
  <si>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000 1 16 01193 01 0000 140</t>
  </si>
  <si>
    <t>821 1 16 01193 01 0000 140</t>
  </si>
  <si>
    <t>821 1 16 01193 01 0005 140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</si>
  <si>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защите.
</t>
  </si>
  <si>
    <t>821 1 16 01193 01 0007 140</t>
  </si>
  <si>
    <t>821 1 16 01193 01 0013 140</t>
  </si>
  <si>
    <t>821 1 16 01193 01 0028 140</t>
  </si>
  <si>
    <t>821 1 16 01193 01 0029 140</t>
  </si>
  <si>
    <t>821 1 16 01193 01 0401 140</t>
  </si>
  <si>
    <t>821 1 16 01193 01 9000 140</t>
  </si>
  <si>
    <t>832 1 16 01193 01 9000 140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</si>
  <si>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контроля.</t>
  </si>
  <si>
    <t>000 1 16 01194 01 0000 140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</si>
  <si>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</si>
  <si>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000 1 16 01203 01 0000 140</t>
  </si>
  <si>
    <t>821 1 16 01203 01 0000 140</t>
  </si>
  <si>
    <t>821 1 16 01203 01 0007 140</t>
  </si>
  <si>
    <t>821 1 16 01203 01 0008 140</t>
  </si>
  <si>
    <t>821 1 16 01203 01 0010 140</t>
  </si>
  <si>
    <t>821 1 16 01203 01 0021 140</t>
  </si>
  <si>
    <t>821 1 16 01203 01 9000 140</t>
  </si>
  <si>
    <t>832 1 16 01203 01 0000 140</t>
  </si>
  <si>
    <t>832 1 16 01203 01 0021 140</t>
  </si>
  <si>
    <t>832 1 16 01203 01 9000 140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</si>
  <si>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</si>
  <si>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000 1 16 02020 02 0000 140</t>
  </si>
  <si>
    <t xml:space="preserve">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округа.</t>
  </si>
  <si>
    <t>000 1 16 07010 04 0000 140</t>
  </si>
  <si>
    <t>701 1 16 07010 04 0000 140</t>
  </si>
  <si>
    <t>707 1 16 07010 04 0000 140</t>
  </si>
  <si>
    <t>913 1 16 07010 04 0000 140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</si>
  <si>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</si>
  <si>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000 1 16 07090 04 0000 140</t>
  </si>
  <si>
    <t>731 1 16 07090 04 0000 140</t>
  </si>
  <si>
    <t>913 1 16 07090 04 0000 140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</si>
  <si>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предприятиями).</t>
  </si>
  <si>
    <t>000 1 16 10032 04 0000 140</t>
  </si>
  <si>
    <t>731 1 16 10032 04 0000 140</t>
  </si>
  <si>
    <t>913 1 16 10032 04 0000 140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</si>
  <si>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фонда).</t>
  </si>
  <si>
    <t>000 1 16 10061 04 0000 140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</si>
  <si>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в 2019 году</t>
  </si>
  <si>
    <t>000 1 16 10123 01 0000 140</t>
  </si>
  <si>
    <t>182 1 16 10123 01 0000 140</t>
  </si>
  <si>
    <t>188 1 16 10123 01 0000 140</t>
  </si>
  <si>
    <t>701 1 16 10123 01 0000 140</t>
  </si>
  <si>
    <t>731 1 16 10123 01 0000 140</t>
  </si>
  <si>
    <t>913 1 16 10123 01 0000 140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</si>
  <si>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</si>
  <si>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000 1 16 10129 01 0000 140</t>
  </si>
  <si>
    <t>Прочие неналоговые доходы</t>
  </si>
  <si>
    <t>000 1 17 00000 00 0000 000</t>
  </si>
  <si>
    <t>Невыясненные поступления, зачисляемые в бюджеты городских округов</t>
  </si>
  <si>
    <t>000 1 17 01040 04 0000 180</t>
  </si>
  <si>
    <t>913 1 17 01040 04 0000 180</t>
  </si>
  <si>
    <t>731 1 17 01040 04 0000 180</t>
  </si>
  <si>
    <t xml:space="preserve"> Инициативные платежи, зачисляемые в бюджеты городских округов (Инициативные платежи, зачисляемые в бюджеты городских округов от физических и юридических лиц для реализации инициативных проектов)</t>
  </si>
  <si>
    <t>000 1 17 15020 04 1000 150</t>
  </si>
  <si>
    <r>
      <rPr>
        <sz val="13"/>
        <color rgb="FF000000"/>
        <rFont val="Times New Roman"/>
      </rPr>
      <t>Поступление в 2024 году инициативных платежей граждан в связи с реализацией проектов с применением механизмов инициативного бюджетирования</t>
    </r>
  </si>
  <si>
    <t>701 1 17 15020 04 1000 150</t>
  </si>
  <si>
    <t xml:space="preserve">731 1 17 15020 04 1000 150
</t>
  </si>
  <si>
    <t>Прочие неналоговые доходы бюджетов городских округов</t>
  </si>
  <si>
    <t>000 1 17 05040 04 0000 180</t>
  </si>
  <si>
    <r>
      <rPr>
        <sz val="13"/>
        <rFont val="Times New Roman"/>
      </rPr>
      <t>Поступление платежей по договорам за разрешение на размещение некапитального гаража либо стоянки средств передвижения инвалидов</t>
    </r>
    <r>
      <rPr>
        <sz val="11"/>
        <rFont val="Calibri"/>
      </rPr>
      <t xml:space="preserve">
</t>
    </r>
  </si>
  <si>
    <t>БЕЗВОЗМЕЗДНЫЕ ПОСТУПЛЕНИЯ</t>
  </si>
  <si>
    <t xml:space="preserve">000 2 00 00000 00 0000 000 </t>
  </si>
  <si>
    <t>БЕЗВОЗМЕЗДНЫЕ ПОСТУПЛЕНИЯ ОТ ДРУГИХ БЮДЖЕТОВ БЮДЖЕТНОЙ СИСТЕМЫ РОССИЙСКОЙ ФЕДЕРАЦИИ</t>
  </si>
  <si>
    <t xml:space="preserve">000 2 02 00000 00 0000 000 </t>
  </si>
  <si>
    <t>Дотации бюджетам бюджетной системы Российской Федерации</t>
  </si>
  <si>
    <t xml:space="preserve">000 2 02 10000 00 0000 150 </t>
  </si>
  <si>
    <t>Дотации бюджетам городских округов на выравнивание бюджетной обеспеченности из бюджета субъекта Российской Федерации</t>
  </si>
  <si>
    <t>000 2 02 15001 04 0000 150</t>
  </si>
  <si>
    <t>Дотации бюджетам городских округов на поддержку мер по обеспечению сбалансированности бюджетов</t>
  </si>
  <si>
    <t>000 2 02 15002 04 0000 150</t>
  </si>
  <si>
    <t>Дотации бюджетам городских округов, связанные с особым режимом безопасного функционирования закрытых административно-территориальных образований</t>
  </si>
  <si>
    <t xml:space="preserve">000 2 02 15010 04 0000 150 </t>
  </si>
  <si>
    <t>Дотации (гранты) бюджетам городских округов за достижение показателей деятельности органов местного самоуправления</t>
  </si>
  <si>
    <t xml:space="preserve">000 2 02 16549 04 0000 150 </t>
  </si>
  <si>
    <t>Субсидии бюджетам бюджетной системы Российской Федерации (межбюджетные субсидии)</t>
  </si>
  <si>
    <t xml:space="preserve">000 2 02 20000 00 0000 150 </t>
  </si>
  <si>
    <t>Субсидии бюджетам городских округов на софинансирование капитальных вложений в объекты муниципальной собственности</t>
  </si>
  <si>
    <t>000 2 02 20077 04 0000 150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</si>
  <si>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</si>
  <si>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000 2 02 20216 04 0000 150 </t>
  </si>
  <si>
    <t xml:space="preserve">Субсидии бюджетам городских округов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
</t>
  </si>
  <si>
    <t>000 2 02 20300 04 0000 150</t>
  </si>
  <si>
    <t xml:space="preserve">Субсидии бюджетам городских округов на обеспечение мероприятий по модернизации систем коммунальной инфраструктуры за счет средств бюджетов
</t>
  </si>
  <si>
    <t>000 2 02 20303 04 0000 150</t>
  </si>
  <si>
    <t xml:space="preserve">Субсидии бюджетам городских округов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
</t>
  </si>
  <si>
    <t>000 2 02 25098 04 0000 150</t>
  </si>
  <si>
    <t>Субсидии бюджетам городских округов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</si>
  <si>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000 2 02 25171 04 0000 150</t>
  </si>
  <si>
    <t>Субсидии бюджетам городских округов на создание детских технопарков "Кванториум"</t>
  </si>
  <si>
    <t>000 2 02 25173 04 0000 150</t>
  </si>
  <si>
    <t>Субсидии бюджетам городских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</si>
  <si>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000 2 02 25232 04 0000 150</t>
  </si>
  <si>
    <t xml:space="preserve">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 </t>
  </si>
  <si>
    <t>000 2 02 25299 04 0000 150</t>
  </si>
  <si>
    <t>Субсидии бюджетам городских округов на строительство и реконструкцию (модернизацию) объектов питьевого водоснабжения</t>
  </si>
  <si>
    <t>000 2 02 25243 04 0000 150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</si>
  <si>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</si>
  <si>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000 2 02 25304 04 0000 150</t>
  </si>
  <si>
    <t>Субсидии бюджетам городских округов на создание виртуальных концертных залов</t>
  </si>
  <si>
    <t>000 2 02 25453 04 0000 150</t>
  </si>
  <si>
    <t>Субсидии бюджетам городских округов на создание модельных муниципальных библиотек</t>
  </si>
  <si>
    <t>000 2 02 25454 04 0000 150</t>
  </si>
  <si>
    <t>Субсидии бюджетам городских округов на реализацию мероприятий планов социального развития центров экономического роста субъектов Российской Федерации Арктической зоны Российской Федерации</t>
  </si>
  <si>
    <t>000 2 02 25506 04 0000 150</t>
  </si>
  <si>
    <t xml:space="preserve">Субсидии бюджетам городских округов на проведение комплексных кадастровых работ
</t>
  </si>
  <si>
    <t>000 2 02 25511 04 0000 150</t>
  </si>
  <si>
    <t>Субсидии бюджетам городских округов на развитие сети учреждений культурно-досугового типа</t>
  </si>
  <si>
    <t>000 2 02 25513 04 0000 150</t>
  </si>
  <si>
    <t>Субсидии бюджетам городских округов на поддержку отрасли культуры</t>
  </si>
  <si>
    <t>000 2 02 25519 04 0000 150</t>
  </si>
  <si>
    <t>Субсидии бюджетам городских округов на государственную поддержку малого и среднего предпринимательства, а также физических лиц, применяющих специальный налоговый режим "Налог на профессиональный доход", в субъектах Российской Федерации</t>
  </si>
  <si>
    <t>000 2 02 25527 04 0000 150</t>
  </si>
  <si>
    <t>Субсидии бюджетам городских округов на реализацию программ формирования современной городской среды</t>
  </si>
  <si>
    <t>000 2 02 25555 04 0000 150</t>
  </si>
  <si>
    <t>Субсидии бюджетам городских округов на техническое оснащение региональных и муниципальных музеев</t>
  </si>
  <si>
    <t>000 2 02 25590 04 0000 150</t>
  </si>
  <si>
    <t>Субсидии бюджетам городских округов на реализацию мероприятий по модернизации школьных систем образования</t>
  </si>
  <si>
    <t>000 2 02 25750 04 0000 150</t>
  </si>
  <si>
    <t>Прочие субсидии бюджетам городских округов</t>
  </si>
  <si>
    <t xml:space="preserve">000 2 02 29999 04 0000 150 </t>
  </si>
  <si>
    <t xml:space="preserve">Субвенции бюджетам бюджетной системы Российской Федерации </t>
  </si>
  <si>
    <t xml:space="preserve">000 2 02 30000 00 0000 150 </t>
  </si>
  <si>
    <t>Субвенции бюджетам городских округов на выполнение передаваемых полномочий субъектов Российской Федерации</t>
  </si>
  <si>
    <t>000 2 02 30024 04 0000 150</t>
  </si>
  <si>
    <t>Субвенции бюджетам городских округов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</si>
  <si>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000 2 02 30027 04 0000 150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</si>
  <si>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</si>
  <si>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</si>
  <si>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</si>
  <si>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</si>
  <si>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</si>
  <si>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000 2 02 35120 04 0000 150</t>
  </si>
  <si>
    <t>Субвенции бюджетам городских округов на проведение Всероссийской переписи населения 2020 года</t>
  </si>
  <si>
    <t>000 2 02 35469 04 0000 150</t>
  </si>
  <si>
    <t>Субвенции бюджетам городских округов на государственную регистрацию актов гражданского состояния</t>
  </si>
  <si>
    <t>000 2 02 35930 04 0000 150</t>
  </si>
  <si>
    <t>Единая субвенция бюджетам городских округов</t>
  </si>
  <si>
    <t>000 2 02 39998 04 0000 150</t>
  </si>
  <si>
    <t xml:space="preserve">Иные межбюджетные трансферты
</t>
  </si>
  <si>
    <t>000 2 02 40000 00 0000 150</t>
  </si>
  <si>
    <t>Межбюджетные трансферты,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</si>
  <si>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000 2 02 45050 04 0000 150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</si>
  <si>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</si>
  <si>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000 2 02 45179 04 0000 150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</si>
  <si>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</si>
  <si>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000 2 02 45303 04 0000 150</t>
  </si>
  <si>
    <t>Межбюджетные трансферты, передаваемые бюджетам городских округов на создание модельных муниципальных библиотек</t>
  </si>
  <si>
    <t>000 2 02 45454 04 0000 150</t>
  </si>
  <si>
    <t>Межбюджетные трансферты, передаваемые бюджетам городских округов на реализацию мероприятий планов социального развития центров экономического роста субъектов Российской Федерации, входящих в состав Арктической зоны Российской Федерации</t>
  </si>
  <si>
    <t>000 202 45575 04 0000 150</t>
  </si>
  <si>
    <t>Межбюджетный трансферт, передаваемый бюджетам городских округов на реализацию проектов развития социальной и инженерной инфраструктур</t>
  </si>
  <si>
    <t>000 202 45594 04 0000 150</t>
  </si>
  <si>
    <t>Прочие межбюджетные трансферты, передаваемые бюджетам городских округов</t>
  </si>
  <si>
    <t>000 2 02 49999 04 0000 150</t>
  </si>
  <si>
    <t>БЕЗВОЗМЕЗДНЫЕ ПОСТУПЛЕНИЯ ОТ ГОСУДАРСТВЕННЫХ (МУНИЦИПАЛЬНЫХ) ОРГАНИЗАЦИЙ</t>
  </si>
  <si>
    <t>000 2 03 00000 00 0000 150</t>
  </si>
  <si>
    <t>Прочие безвозмездные поступления от государственных (муниципальных) организаций в бюджеты городских округов</t>
  </si>
  <si>
    <t>000 2 03 04099 04 0000 150</t>
  </si>
  <si>
    <t xml:space="preserve">        ДОХОДЫ БЮДЖЕТОВ БЮДЖЕТНОЙ СИСТЕМЫ РОССИЙСКОЙ ФЕДЕРАЦИИ ОТ ВОЗВРАТА ОСТАКОВ СУБСИДИЙ, СУБВЕНЦИЙ И ИНЫХ МЕЖБЮДЖЕТНЫХ ТРАНСФЕРТОВ, ИМЕЮЩИХ ЦЕЛЕВОЕ НАЗНАЧЕНИЕ, ПРОШЛЫХ ЛЕТ</t>
  </si>
  <si>
    <t>000 2 18 00000 00 0000 150</t>
  </si>
  <si>
    <t>Доходы бюджетов городских округов от возврата бюджетными учреждениями остатков субсидий прошлых лет</t>
  </si>
  <si>
    <t>000 2 18 04010 04 0000 150</t>
  </si>
  <si>
    <t>Доходы бюджетов городских округов от возврата автономными учреждениями остатков субсидий прошлых лет</t>
  </si>
  <si>
    <t>000 2 18 04020 04 0000 150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</si>
  <si>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</si>
  <si>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000 2 19 00000 00 0000 150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</si>
  <si>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городских округов</t>
  </si>
  <si>
    <t>000 2 19 25304 04 0000 150</t>
  </si>
  <si>
    <t>Возврат остатков субсидий на государственную поддержку малого и среднего предпринимательства, а также физических лиц, применяющих специальный налоговый режим "Налог на профессиональный доход", из бюджетов городских округов</t>
  </si>
  <si>
    <t>000 2 19 25527 04 0000 150</t>
  </si>
  <si>
    <t>Возврат остатков субсидий на реализацию мероприятий по модернизации школьных систем образования из бюджетов городских округов</t>
  </si>
  <si>
    <t>000 2 19 25750 04 0000 150</t>
  </si>
  <si>
    <t>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городских округов</t>
  </si>
  <si>
    <t>000 2 19 45303 04 0000 150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</si>
  <si>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</si>
  <si>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000 2 19 60010 04 0000 150</t>
  </si>
  <si>
    <t>ИТОГО ДОХОДОВ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</si>
</sst>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;\-0.00"/>
    <numFmt numFmtId="165" formatCode="#,##0.00;\-#,##0.00"/>
    <numFmt numFmtId="166" formatCode="#,##0.00,"/>
  </numFmts>
  <fonts count="35" x14ac:knownFonts="1">
    <font>
      <sz val="11"/>
      <name val="Calibri"/>
    </font>
    <font>
      <sz val="10"/>
      <name val="Times New Roman"/>
    </font>
    <font>
      <b/>
      <sz val="10"/>
      <name val="Times New Roman"/>
    </font>
    <font>
      <sz val="13"/>
      <color theme="1"/>
      <name val="Times New Roman"/>
    </font>
    <font>
      <sz val="13"/>
      <color rgb="FF000000"/>
      <name val="Times New Roman"/>
    </font>
    <font>
      <b/>
      <sz val="13"/>
      <color theme="1"/>
      <name val="Times New Roman"/>
    </font>
    <font>
      <b/>
      <sz val="13"/>
      <name val="Times New Roman"/>
    </font>
    <font>
      <b/>
      <sz val="13"/>
      <color rgb="FF000000"/>
      <name val="Times New Roman"/>
    </font>
    <font>
      <sz val="13"/>
      <name val="Times New Roman"/>
    </font>
    <font>
      <sz val="13"/>
      <color rgb="FF000000"/>
      <name val="Times New Roman"/>
    </font>
    <font>
      <sz val="13"/>
      <name val="Times New Roman"/>
    </font>
    <font>
      <sz val="13"/>
      <name val="Times New Roman"/>
    </font>
    <font>
      <sz val="13"/>
      <name val="Arial Cyr"/>
    </font>
    <font>
      <b/>
      <sz val="13"/>
      <name val="Times New Roman"/>
    </font>
    <font>
      <sz val="13"/>
      <color rgb="FF000000"/>
      <name val="Times New Roman"/>
    </font>
    <font>
      <b/>
      <sz val="13"/>
      <name val="Arial"/>
    </font>
    <font>
      <sz val="13"/>
      <name val="Arial"/>
    </font>
    <font>
      <b/>
      <sz val="13"/>
      <name val="Arial"/>
    </font>
    <font>
      <sz val="13"/>
      <name val="Arial"/>
    </font>
    <font>
      <sz val="14"/>
      <name val="Times New Roman"/>
    </font>
    <font>
      <sz val="11"/>
      <color rgb="FF000000"/>
      <name val="Times New Roman"/>
    </font>
    <font>
      <sz val="10"/>
      <color rgb="FF000000"/>
      <name val="Times New Roman"/>
    </font>
    <font>
      <b/>
      <sz val="13"/>
      <color theme="1" tint="0.249977111117893"/>
      <name val="Times New Roman"/>
    </font>
    <font>
      <sz val="13"/>
      <color theme="1" tint="0.249977111117893"/>
      <name val="Times New Roman"/>
    </font>
    <font>
      <b/>
      <sz val="13"/>
      <color rgb="FF000000"/>
      <name val="Times New Roman"/>
    </font>
    <font>
      <sz val="13"/>
      <color rgb="FFFF0000"/>
      <name val="Times New Roman"/>
    </font>
    <font>
      <sz val="13"/>
      <name val="Arial Cyr"/>
    </font>
    <font>
      <sz val="13"/>
      <name val="Calibri"/>
    </font>
    <font>
      <sz val="13"/>
      <name val="Arial Cyr"/>
    </font>
    <font>
      <sz val="13"/>
      <name val="Calibri"/>
    </font>
    <font>
      <sz val="13"/>
      <color theme="1"/>
      <name val="Times New Roman"/>
    </font>
    <font>
      <sz val="12"/>
      <name val="Times New Roman"/>
    </font>
    <font>
      <b/>
      <sz val="12"/>
      <name val="Times New Roman"/>
    </font>
    <font>
      <sz val="13"/>
      <name val="Times New Roman"/>
    </font>
    <font>
      <sz val="13"/>
      <color rgb="FF333333"/>
      <name val="Times New Roman"/>
    </font>
  </fonts>
  <fills count="7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rgb="FFFFFFFF"/>
      </patternFill>
    </fill>
    <fill>
      <patternFill patternType="solid">
        <fgColor rgb="FFDDD9C3"/>
      </patternFill>
    </fill>
    <fill>
      <patternFill patternType="solid">
        <fgColor theme="9" tint="-0.249977111117893"/>
        <bgColor indexed="65"/>
      </patternFill>
    </fill>
    <fill>
      <patternFill patternType="solid">
        <fgColor theme="9" tint="0.39994506668294322"/>
        <bgColor indexed="65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</borders>
  <cellStyleXfs count="1">
    <xf numFmtId="0" fontId="0" fillId="0" borderId="0"/>
  </cellStyleXfs>
  <cellXfs count="186">
    <xf numFmtId="0" fontId="0" fillId="0" borderId="0" xfId="0" applyNumberFormat="1" applyFont="1"/>
    <xf numFmtId="0" fontId="1" fillId="0" borderId="0" xfId="0" applyNumberFormat="1" applyFont="1"/>
    <xf numFmtId="0" fontId="2" fillId="2" borderId="0" xfId="0" applyNumberFormat="1" applyFont="1" applyFill="1"/>
    <xf numFmtId="0" fontId="3" fillId="3" borderId="0" xfId="0" applyNumberFormat="1" applyFont="1" applyFill="1"/>
    <xf numFmtId="0" fontId="3" fillId="3" borderId="0" xfId="0" applyNumberFormat="1" applyFont="1" applyFill="1" applyAlignment="1">
      <alignment wrapText="1"/>
    </xf>
    <xf numFmtId="0" fontId="3" fillId="3" borderId="0" xfId="0" applyNumberFormat="1" applyFont="1" applyFill="1" applyAlignment="1">
      <alignment horizontal="center"/>
    </xf>
    <xf numFmtId="0" fontId="5" fillId="3" borderId="0" xfId="0" applyNumberFormat="1" applyFont="1" applyFill="1" applyAlignment="1">
      <alignment horizontal="center"/>
    </xf>
    <xf numFmtId="4" fontId="3" fillId="3" borderId="0" xfId="0" applyNumberFormat="1" applyFont="1" applyFill="1" applyAlignment="1">
      <alignment wrapText="1"/>
    </xf>
    <xf numFmtId="4" fontId="4" fillId="3" borderId="0" xfId="0" applyNumberFormat="1" applyFont="1" applyFill="1"/>
    <xf numFmtId="164" fontId="3" fillId="3" borderId="0" xfId="0" applyNumberFormat="1" applyFont="1" applyFill="1"/>
    <xf numFmtId="165" fontId="3" fillId="3" borderId="0" xfId="0" applyNumberFormat="1" applyFont="1" applyFill="1"/>
    <xf numFmtId="0" fontId="6" fillId="3" borderId="0" xfId="0" applyNumberFormat="1" applyFont="1" applyFill="1"/>
    <xf numFmtId="0" fontId="6" fillId="3" borderId="1" xfId="0" applyNumberFormat="1" applyFont="1" applyFill="1" applyBorder="1" applyAlignment="1">
      <alignment horizontal="center" vertical="center" wrapText="1"/>
    </xf>
    <xf numFmtId="0" fontId="6" fillId="3" borderId="0" xfId="0" applyNumberFormat="1" applyFont="1" applyFill="1" applyAlignment="1">
      <alignment horizontal="center" vertical="center" wrapText="1"/>
    </xf>
    <xf numFmtId="0" fontId="7" fillId="3" borderId="1" xfId="0" applyNumberFormat="1" applyFont="1" applyFill="1" applyBorder="1" applyAlignment="1">
      <alignment horizontal="center" vertical="center" wrapText="1"/>
    </xf>
    <xf numFmtId="0" fontId="8" fillId="3" borderId="0" xfId="0" applyNumberFormat="1" applyFont="1" applyFill="1" applyAlignment="1">
      <alignment horizontal="center" vertical="center" wrapText="1"/>
    </xf>
    <xf numFmtId="0" fontId="8" fillId="3" borderId="1" xfId="0" applyNumberFormat="1" applyFont="1" applyFill="1" applyBorder="1" applyAlignment="1">
      <alignment horizontal="center" vertical="center" wrapText="1"/>
    </xf>
    <xf numFmtId="0" fontId="9" fillId="3" borderId="8" xfId="0" applyNumberFormat="1" applyFont="1" applyFill="1" applyBorder="1" applyAlignment="1">
      <alignment horizontal="center" vertical="center" wrapText="1"/>
    </xf>
    <xf numFmtId="3" fontId="6" fillId="3" borderId="1" xfId="0" applyNumberFormat="1" applyFont="1" applyFill="1" applyBorder="1" applyAlignment="1" applyProtection="1">
      <alignment horizontal="left" wrapText="1"/>
      <protection locked="0"/>
    </xf>
    <xf numFmtId="166" fontId="6" fillId="3" borderId="1" xfId="0" applyNumberFormat="1" applyFont="1" applyFill="1" applyBorder="1" applyAlignment="1">
      <alignment horizontal="right"/>
    </xf>
    <xf numFmtId="166" fontId="7" fillId="3" borderId="1" xfId="0" applyNumberFormat="1" applyFont="1" applyFill="1" applyBorder="1" applyAlignment="1">
      <alignment horizontal="right"/>
    </xf>
    <xf numFmtId="164" fontId="6" fillId="3" borderId="1" xfId="0" applyNumberFormat="1" applyFont="1" applyFill="1" applyBorder="1" applyAlignment="1">
      <alignment horizontal="center" vertical="center" wrapText="1"/>
    </xf>
    <xf numFmtId="0" fontId="10" fillId="3" borderId="0" xfId="0" applyNumberFormat="1" applyFont="1" applyFill="1" applyAlignment="1">
      <alignment vertical="center"/>
    </xf>
    <xf numFmtId="0" fontId="6" fillId="3" borderId="1" xfId="0" applyNumberFormat="1" applyFont="1" applyFill="1" applyBorder="1" applyAlignment="1">
      <alignment wrapText="1"/>
    </xf>
    <xf numFmtId="0" fontId="6" fillId="3" borderId="1" xfId="0" applyNumberFormat="1" applyFont="1" applyFill="1" applyBorder="1" applyAlignment="1">
      <alignment horizontal="center" wrapText="1"/>
    </xf>
    <xf numFmtId="0" fontId="6" fillId="3" borderId="1" xfId="0" applyNumberFormat="1" applyFont="1" applyFill="1" applyBorder="1" applyAlignment="1"/>
    <xf numFmtId="49" fontId="11" fillId="0" borderId="1" xfId="0" applyNumberFormat="1" applyFont="1" applyBorder="1" applyAlignment="1">
      <alignment vertical="top" wrapText="1"/>
    </xf>
    <xf numFmtId="0" fontId="4" fillId="3" borderId="1" xfId="0" applyNumberFormat="1" applyFont="1" applyFill="1" applyBorder="1" applyAlignment="1">
      <alignment horizontal="left" wrapText="1"/>
    </xf>
    <xf numFmtId="49" fontId="10" fillId="3" borderId="1" xfId="0" applyNumberFormat="1" applyFont="1" applyFill="1" applyBorder="1" applyAlignment="1">
      <alignment horizontal="center" wrapText="1"/>
    </xf>
    <xf numFmtId="166" fontId="10" fillId="3" borderId="1" xfId="0" applyNumberFormat="1" applyFont="1" applyFill="1" applyBorder="1" applyAlignment="1">
      <alignment horizontal="right"/>
    </xf>
    <xf numFmtId="166" fontId="4" fillId="3" borderId="1" xfId="0" applyNumberFormat="1" applyFont="1" applyFill="1" applyBorder="1" applyAlignment="1">
      <alignment horizontal="right"/>
    </xf>
    <xf numFmtId="166" fontId="11" fillId="0" borderId="1" xfId="0" applyNumberFormat="1" applyFont="1" applyBorder="1" applyAlignment="1">
      <alignment horizontal="left" wrapText="1"/>
    </xf>
    <xf numFmtId="166" fontId="12" fillId="3" borderId="1" xfId="0" applyNumberFormat="1" applyFont="1" applyFill="1" applyBorder="1" applyAlignment="1">
      <alignment horizontal="right"/>
    </xf>
    <xf numFmtId="0" fontId="13" fillId="2" borderId="1" xfId="0" applyNumberFormat="1" applyFont="1" applyFill="1" applyBorder="1" applyAlignment="1">
      <alignment horizontal="left" vertical="center" wrapText="1"/>
    </xf>
    <xf numFmtId="49" fontId="6" fillId="3" borderId="1" xfId="0" applyNumberFormat="1" applyFont="1" applyFill="1" applyBorder="1" applyAlignment="1">
      <alignment horizontal="center" wrapText="1"/>
    </xf>
    <xf numFmtId="166" fontId="8" fillId="3" borderId="1" xfId="0" applyNumberFormat="1" applyFont="1" applyFill="1" applyBorder="1" applyAlignment="1">
      <alignment vertical="top" wrapText="1"/>
    </xf>
    <xf numFmtId="166" fontId="10" fillId="3" borderId="1" xfId="0" applyNumberFormat="1" applyFont="1" applyFill="1" applyBorder="1" applyAlignment="1"/>
    <xf numFmtId="166" fontId="4" fillId="3" borderId="1" xfId="0" applyNumberFormat="1" applyFont="1" applyFill="1" applyBorder="1" applyAlignment="1">
      <alignment horizontal="left" vertical="center" wrapText="1"/>
    </xf>
    <xf numFmtId="166" fontId="8" fillId="3" borderId="1" xfId="0" applyNumberFormat="1" applyFont="1" applyFill="1" applyBorder="1" applyAlignment="1">
      <alignment vertical="top"/>
    </xf>
    <xf numFmtId="166" fontId="8" fillId="3" borderId="1" xfId="0" applyNumberFormat="1" applyFont="1" applyFill="1" applyBorder="1" applyAlignment="1">
      <alignment vertical="center" wrapText="1"/>
    </xf>
    <xf numFmtId="49" fontId="4" fillId="3" borderId="1" xfId="0" applyNumberFormat="1" applyFont="1" applyFill="1" applyBorder="1" applyAlignment="1">
      <alignment horizontal="center" shrinkToFit="1"/>
    </xf>
    <xf numFmtId="166" fontId="9" fillId="3" borderId="1" xfId="0" applyNumberFormat="1" applyFont="1" applyFill="1" applyBorder="1" applyAlignment="1">
      <alignment vertical="top" wrapText="1"/>
    </xf>
    <xf numFmtId="49" fontId="10" fillId="3" borderId="1" xfId="0" applyNumberFormat="1" applyFont="1" applyFill="1" applyBorder="1" applyAlignment="1">
      <alignment horizontal="left" wrapText="1"/>
    </xf>
    <xf numFmtId="166" fontId="6" fillId="3" borderId="1" xfId="0" applyNumberFormat="1" applyFont="1" applyFill="1" applyBorder="1" applyAlignment="1">
      <alignment vertical="top" wrapText="1"/>
    </xf>
    <xf numFmtId="0" fontId="6" fillId="3" borderId="0" xfId="0" applyNumberFormat="1" applyFont="1" applyFill="1" applyAlignment="1">
      <alignment vertical="center"/>
    </xf>
    <xf numFmtId="49" fontId="4" fillId="3" borderId="1" xfId="0" applyNumberFormat="1" applyFont="1" applyFill="1" applyBorder="1" applyAlignment="1" applyProtection="1">
      <alignment horizontal="center" shrinkToFit="1"/>
      <protection locked="0"/>
    </xf>
    <xf numFmtId="0" fontId="11" fillId="2" borderId="1" xfId="0" applyNumberFormat="1" applyFont="1" applyFill="1" applyBorder="1" applyAlignment="1">
      <alignment horizontal="left" vertical="center" wrapText="1"/>
    </xf>
    <xf numFmtId="0" fontId="13" fillId="0" borderId="0" xfId="0" applyNumberFormat="1" applyFont="1" applyAlignment="1">
      <alignment vertical="center"/>
    </xf>
    <xf numFmtId="0" fontId="14" fillId="2" borderId="1" xfId="0" applyNumberFormat="1" applyFont="1" applyFill="1" applyBorder="1" applyAlignment="1">
      <alignment horizontal="left" wrapText="1"/>
    </xf>
    <xf numFmtId="49" fontId="11" fillId="2" borderId="1" xfId="0" applyNumberFormat="1" applyFont="1" applyFill="1" applyBorder="1" applyAlignment="1">
      <alignment horizontal="left" wrapText="1"/>
    </xf>
    <xf numFmtId="166" fontId="11" fillId="0" borderId="1" xfId="0" applyNumberFormat="1" applyFont="1" applyBorder="1" applyAlignment="1">
      <alignment vertical="center"/>
    </xf>
    <xf numFmtId="166" fontId="14" fillId="0" borderId="1" xfId="0" applyNumberFormat="1" applyFont="1" applyBorder="1" applyAlignment="1">
      <alignment vertical="center"/>
    </xf>
    <xf numFmtId="166" fontId="15" fillId="4" borderId="1" xfId="0" applyNumberFormat="1" applyFont="1" applyFill="1" applyBorder="1"/>
    <xf numFmtId="166" fontId="16" fillId="2" borderId="1" xfId="0" applyNumberFormat="1" applyFont="1" applyFill="1" applyBorder="1" applyAlignment="1">
      <alignment wrapText="1"/>
    </xf>
    <xf numFmtId="166" fontId="11" fillId="4" borderId="1" xfId="0" applyNumberFormat="1" applyFont="1" applyFill="1" applyBorder="1" applyAlignment="1">
      <alignment vertical="top" wrapText="1"/>
    </xf>
    <xf numFmtId="0" fontId="6" fillId="3" borderId="1" xfId="0" applyNumberFormat="1" applyFont="1" applyFill="1" applyBorder="1" applyAlignment="1">
      <alignment horizontal="left" wrapText="1"/>
    </xf>
    <xf numFmtId="166" fontId="17" fillId="3" borderId="1" xfId="0" applyNumberFormat="1" applyFont="1" applyFill="1" applyBorder="1" applyAlignment="1">
      <alignment horizontal="right"/>
    </xf>
    <xf numFmtId="166" fontId="4" fillId="3" borderId="1" xfId="0" applyNumberFormat="1" applyFont="1" applyFill="1" applyBorder="1" applyAlignment="1">
      <alignment horizontal="right" shrinkToFit="1"/>
    </xf>
    <xf numFmtId="166" fontId="18" fillId="3" borderId="1" xfId="0" applyNumberFormat="1" applyFont="1" applyFill="1" applyBorder="1" applyAlignment="1">
      <alignment horizontal="right"/>
    </xf>
    <xf numFmtId="166" fontId="10" fillId="3" borderId="1" xfId="0" applyNumberFormat="1" applyFont="1" applyFill="1" applyBorder="1" applyAlignment="1">
      <alignment wrapText="1"/>
    </xf>
    <xf numFmtId="0" fontId="7" fillId="3" borderId="1" xfId="0" applyNumberFormat="1" applyFont="1" applyFill="1" applyBorder="1" applyAlignment="1">
      <alignment horizontal="left" wrapText="1"/>
    </xf>
    <xf numFmtId="166" fontId="7" fillId="3" borderId="1" xfId="0" applyNumberFormat="1" applyFont="1" applyFill="1" applyBorder="1" applyAlignment="1">
      <alignment horizontal="left" wrapText="1"/>
    </xf>
    <xf numFmtId="166" fontId="10" fillId="3" borderId="1" xfId="0" applyNumberFormat="1" applyFont="1" applyFill="1" applyBorder="1" applyAlignment="1">
      <alignment horizontal="left" wrapText="1"/>
    </xf>
    <xf numFmtId="0" fontId="14" fillId="0" borderId="1" xfId="0" applyNumberFormat="1" applyFont="1" applyBorder="1" applyAlignment="1">
      <alignment horizontal="left" wrapText="1"/>
    </xf>
    <xf numFmtId="49" fontId="11" fillId="0" borderId="1" xfId="0" applyNumberFormat="1" applyFont="1" applyBorder="1" applyAlignment="1">
      <alignment horizontal="left" wrapText="1"/>
    </xf>
    <xf numFmtId="166" fontId="19" fillId="3" borderId="1" xfId="0" applyNumberFormat="1" applyFont="1" applyFill="1" applyBorder="1" applyAlignment="1">
      <alignment wrapText="1"/>
    </xf>
    <xf numFmtId="166" fontId="14" fillId="0" borderId="1" xfId="0" applyNumberFormat="1" applyFont="1" applyBorder="1" applyAlignment="1">
      <alignment horizontal="left" vertical="center" wrapText="1"/>
    </xf>
    <xf numFmtId="166" fontId="11" fillId="0" borderId="1" xfId="0" applyNumberFormat="1" applyFont="1" applyBorder="1" applyAlignment="1">
      <alignment vertical="center" wrapText="1"/>
    </xf>
    <xf numFmtId="166" fontId="14" fillId="3" borderId="1" xfId="0" applyNumberFormat="1" applyFont="1" applyFill="1" applyBorder="1" applyAlignment="1">
      <alignment vertical="center"/>
    </xf>
    <xf numFmtId="166" fontId="8" fillId="3" borderId="1" xfId="0" applyNumberFormat="1" applyFont="1" applyFill="1" applyBorder="1" applyAlignment="1">
      <alignment wrapText="1"/>
    </xf>
    <xf numFmtId="0" fontId="2" fillId="0" borderId="0" xfId="0" applyNumberFormat="1" applyFont="1" applyAlignment="1">
      <alignment vertical="center"/>
    </xf>
    <xf numFmtId="0" fontId="20" fillId="2" borderId="1" xfId="0" applyNumberFormat="1" applyFont="1" applyFill="1" applyBorder="1" applyAlignment="1">
      <alignment horizontal="left" wrapText="1"/>
    </xf>
    <xf numFmtId="49" fontId="1" fillId="2" borderId="1" xfId="0" applyNumberFormat="1" applyFont="1" applyFill="1" applyBorder="1" applyAlignment="1">
      <alignment horizontal="left" wrapText="1"/>
    </xf>
    <xf numFmtId="166" fontId="1" fillId="0" borderId="1" xfId="0" applyNumberFormat="1" applyFont="1" applyBorder="1" applyAlignment="1">
      <alignment vertical="center"/>
    </xf>
    <xf numFmtId="166" fontId="21" fillId="0" borderId="1" xfId="0" applyNumberFormat="1" applyFont="1" applyBorder="1" applyAlignment="1">
      <alignment vertical="center"/>
    </xf>
    <xf numFmtId="166" fontId="14" fillId="0" borderId="1" xfId="0" applyNumberFormat="1" applyFont="1" applyBorder="1" applyAlignment="1">
      <alignment horizontal="left" wrapText="1"/>
    </xf>
    <xf numFmtId="0" fontId="22" fillId="3" borderId="1" xfId="0" applyNumberFormat="1" applyFont="1" applyFill="1" applyBorder="1" applyAlignment="1">
      <alignment horizontal="center" wrapText="1"/>
    </xf>
    <xf numFmtId="166" fontId="9" fillId="3" borderId="1" xfId="0" applyNumberFormat="1" applyFont="1" applyFill="1" applyBorder="1" applyAlignment="1">
      <alignment horizontal="left" wrapText="1"/>
    </xf>
    <xf numFmtId="166" fontId="10" fillId="3" borderId="1" xfId="0" applyNumberFormat="1" applyFont="1" applyFill="1" applyBorder="1" applyAlignment="1">
      <alignment horizontal="right" wrapText="1"/>
    </xf>
    <xf numFmtId="166" fontId="10" fillId="3" borderId="1" xfId="0" applyNumberFormat="1" applyFont="1" applyFill="1" applyBorder="1" applyAlignment="1">
      <alignment wrapText="1"/>
    </xf>
    <xf numFmtId="49" fontId="23" fillId="3" borderId="1" xfId="0" applyNumberFormat="1" applyFont="1" applyFill="1" applyBorder="1" applyAlignment="1">
      <alignment horizontal="center" wrapText="1"/>
    </xf>
    <xf numFmtId="0" fontId="11" fillId="0" borderId="0" xfId="0" applyNumberFormat="1" applyFont="1" applyAlignment="1">
      <alignment vertical="center"/>
    </xf>
    <xf numFmtId="166" fontId="24" fillId="4" borderId="1" xfId="0" applyNumberFormat="1" applyFont="1" applyFill="1" applyBorder="1" applyAlignment="1">
      <alignment horizontal="left" wrapText="1"/>
    </xf>
    <xf numFmtId="49" fontId="11" fillId="3" borderId="1" xfId="0" applyNumberFormat="1" applyFont="1" applyFill="1" applyBorder="1" applyAlignment="1">
      <alignment horizontal="left" wrapText="1"/>
    </xf>
    <xf numFmtId="166" fontId="14" fillId="5" borderId="1" xfId="0" applyNumberFormat="1" applyFont="1" applyFill="1" applyBorder="1" applyAlignment="1">
      <alignment vertical="center"/>
    </xf>
    <xf numFmtId="0" fontId="10" fillId="3" borderId="1" xfId="0" applyNumberFormat="1" applyFont="1" applyFill="1" applyBorder="1" applyAlignment="1">
      <alignment wrapText="1"/>
    </xf>
    <xf numFmtId="0" fontId="25" fillId="3" borderId="0" xfId="0" applyNumberFormat="1" applyFont="1" applyFill="1" applyAlignment="1">
      <alignment vertical="center"/>
    </xf>
    <xf numFmtId="166" fontId="7" fillId="3" borderId="1" xfId="0" applyNumberFormat="1" applyFont="1" applyFill="1" applyBorder="1" applyAlignment="1">
      <alignment horizontal="left" vertical="center" wrapText="1"/>
    </xf>
    <xf numFmtId="166" fontId="9" fillId="3" borderId="1" xfId="0" applyNumberFormat="1" applyFont="1" applyFill="1" applyBorder="1" applyAlignment="1">
      <alignment horizontal="left" vertical="center" wrapText="1"/>
    </xf>
    <xf numFmtId="0" fontId="8" fillId="3" borderId="0" xfId="0" applyNumberFormat="1" applyFont="1" applyFill="1" applyAlignment="1">
      <alignment vertical="center"/>
    </xf>
    <xf numFmtId="0" fontId="8" fillId="3" borderId="9" xfId="0" applyNumberFormat="1" applyFont="1" applyFill="1" applyBorder="1" applyAlignment="1">
      <alignment wrapText="1"/>
    </xf>
    <xf numFmtId="49" fontId="8" fillId="3" borderId="1" xfId="0" applyNumberFormat="1" applyFont="1" applyFill="1" applyBorder="1" applyAlignment="1">
      <alignment horizontal="center" wrapText="1"/>
    </xf>
    <xf numFmtId="166" fontId="8" fillId="3" borderId="1" xfId="0" applyNumberFormat="1" applyFont="1" applyFill="1" applyBorder="1" applyAlignment="1">
      <alignment horizontal="right"/>
    </xf>
    <xf numFmtId="166" fontId="9" fillId="3" borderId="1" xfId="0" applyNumberFormat="1" applyFont="1" applyFill="1" applyBorder="1" applyAlignment="1">
      <alignment horizontal="right"/>
    </xf>
    <xf numFmtId="0" fontId="11" fillId="3" borderId="9" xfId="0" applyNumberFormat="1" applyFont="1" applyFill="1" applyBorder="1" applyAlignment="1">
      <alignment vertical="center" wrapText="1"/>
    </xf>
    <xf numFmtId="166" fontId="11" fillId="0" borderId="1" xfId="0" applyNumberFormat="1" applyFont="1" applyBorder="1" applyAlignment="1">
      <alignment horizontal="right" vertical="center"/>
    </xf>
    <xf numFmtId="166" fontId="14" fillId="0" borderId="1" xfId="0" applyNumberFormat="1" applyFont="1" applyBorder="1" applyAlignment="1">
      <alignment horizontal="right" vertical="center"/>
    </xf>
    <xf numFmtId="166" fontId="14" fillId="4" borderId="1" xfId="0" applyNumberFormat="1" applyFont="1" applyFill="1" applyBorder="1" applyAlignment="1">
      <alignment horizontal="left" wrapText="1"/>
    </xf>
    <xf numFmtId="166" fontId="26" fillId="2" borderId="1" xfId="0" applyNumberFormat="1" applyFont="1" applyFill="1" applyBorder="1"/>
    <xf numFmtId="166" fontId="26" fillId="0" borderId="1" xfId="0" applyNumberFormat="1" applyFont="1" applyBorder="1"/>
    <xf numFmtId="166" fontId="14" fillId="2" borderId="1" xfId="0" applyNumberFormat="1" applyFont="1" applyFill="1" applyBorder="1" applyAlignment="1">
      <alignment horizontal="left" wrapText="1"/>
    </xf>
    <xf numFmtId="0" fontId="11" fillId="3" borderId="1" xfId="0" applyNumberFormat="1" applyFont="1" applyFill="1" applyBorder="1" applyAlignment="1">
      <alignment vertical="center" wrapText="1"/>
    </xf>
    <xf numFmtId="166" fontId="11" fillId="3" borderId="1" xfId="0" applyNumberFormat="1" applyFont="1" applyFill="1" applyBorder="1" applyAlignment="1">
      <alignment vertical="center"/>
    </xf>
    <xf numFmtId="166" fontId="11" fillId="0" borderId="1" xfId="0" applyNumberFormat="1" applyFont="1" applyBorder="1"/>
    <xf numFmtId="166" fontId="11" fillId="3" borderId="1" xfId="0" applyNumberFormat="1" applyFont="1" applyFill="1" applyBorder="1" applyAlignment="1">
      <alignment horizontal="right" vertical="center"/>
    </xf>
    <xf numFmtId="166" fontId="8" fillId="3" borderId="1" xfId="0" applyNumberFormat="1" applyFont="1" applyFill="1" applyBorder="1" applyAlignment="1"/>
    <xf numFmtId="0" fontId="8" fillId="3" borderId="9" xfId="0" applyNumberFormat="1" applyFont="1" applyFill="1" applyBorder="1" applyAlignment="1">
      <alignment horizontal="justify" wrapText="1"/>
    </xf>
    <xf numFmtId="0" fontId="11" fillId="0" borderId="9" xfId="0" applyNumberFormat="1" applyFont="1" applyBorder="1" applyAlignment="1">
      <alignment vertical="center" wrapText="1"/>
    </xf>
    <xf numFmtId="0" fontId="11" fillId="0" borderId="1" xfId="0" applyNumberFormat="1" applyFont="1" applyBorder="1" applyAlignment="1">
      <alignment vertical="center" wrapText="1"/>
    </xf>
    <xf numFmtId="0" fontId="8" fillId="3" borderId="1" xfId="0" applyNumberFormat="1" applyFont="1" applyFill="1" applyBorder="1" applyAlignment="1">
      <alignment horizontal="center" wrapText="1"/>
    </xf>
    <xf numFmtId="166" fontId="11" fillId="6" borderId="1" xfId="0" applyNumberFormat="1" applyFont="1" applyFill="1" applyBorder="1" applyAlignment="1">
      <alignment vertical="center"/>
    </xf>
    <xf numFmtId="0" fontId="8" fillId="3" borderId="1" xfId="0" applyNumberFormat="1" applyFont="1" applyFill="1" applyBorder="1" applyAlignment="1">
      <alignment vertical="center"/>
    </xf>
    <xf numFmtId="0" fontId="27" fillId="3" borderId="0" xfId="0" applyNumberFormat="1" applyFont="1" applyFill="1"/>
    <xf numFmtId="4" fontId="28" fillId="3" borderId="10" xfId="0" applyNumberFormat="1" applyFont="1" applyFill="1" applyBorder="1" applyAlignment="1">
      <alignment horizontal="center"/>
    </xf>
    <xf numFmtId="0" fontId="29" fillId="0" borderId="0" xfId="0" applyNumberFormat="1" applyFont="1"/>
    <xf numFmtId="166" fontId="26" fillId="0" borderId="1" xfId="0" applyNumberFormat="1" applyFont="1" applyBorder="1" applyAlignment="1">
      <alignment horizontal="right"/>
    </xf>
    <xf numFmtId="4" fontId="26" fillId="2" borderId="11" xfId="0" applyNumberFormat="1" applyFont="1" applyFill="1" applyBorder="1" applyAlignment="1">
      <alignment horizontal="center"/>
    </xf>
    <xf numFmtId="166" fontId="26" fillId="6" borderId="1" xfId="0" applyNumberFormat="1" applyFont="1" applyFill="1" applyBorder="1" applyAlignment="1">
      <alignment horizontal="right" vertical="center"/>
    </xf>
    <xf numFmtId="4" fontId="26" fillId="0" borderId="12" xfId="0" applyNumberFormat="1" applyFont="1" applyBorder="1"/>
    <xf numFmtId="4" fontId="26" fillId="0" borderId="11" xfId="0" applyNumberFormat="1" applyFont="1" applyBorder="1"/>
    <xf numFmtId="166" fontId="14" fillId="6" borderId="1" xfId="0" applyNumberFormat="1" applyFont="1" applyFill="1" applyBorder="1" applyAlignment="1">
      <alignment horizontal="right" vertical="center"/>
    </xf>
    <xf numFmtId="4" fontId="26" fillId="0" borderId="12" xfId="0" applyNumberFormat="1" applyFont="1" applyBorder="1" applyAlignment="1">
      <alignment horizontal="center" wrapText="1"/>
    </xf>
    <xf numFmtId="4" fontId="8" fillId="3" borderId="10" xfId="0" applyNumberFormat="1" applyFont="1" applyFill="1" applyBorder="1" applyAlignment="1">
      <alignment horizontal="left" wrapText="1"/>
    </xf>
    <xf numFmtId="0" fontId="13" fillId="2" borderId="1" xfId="0" applyNumberFormat="1" applyFont="1" applyFill="1" applyBorder="1" applyAlignment="1" applyProtection="1">
      <alignment vertical="center" wrapText="1"/>
      <protection locked="0"/>
    </xf>
    <xf numFmtId="49" fontId="13" fillId="2" borderId="1" xfId="0" applyNumberFormat="1" applyFont="1" applyFill="1" applyBorder="1" applyAlignment="1" applyProtection="1">
      <alignment horizontal="center" vertical="center" wrapText="1"/>
      <protection locked="0"/>
    </xf>
    <xf numFmtId="166" fontId="13" fillId="0" borderId="1" xfId="0" applyNumberFormat="1" applyFont="1" applyBorder="1" applyAlignment="1">
      <alignment horizontal="right"/>
    </xf>
    <xf numFmtId="166" fontId="13" fillId="2" borderId="1" xfId="0" applyNumberFormat="1" applyFont="1" applyFill="1" applyBorder="1" applyAlignment="1">
      <alignment horizontal="right"/>
    </xf>
    <xf numFmtId="0" fontId="13" fillId="0" borderId="1" xfId="0" applyNumberFormat="1" applyFont="1" applyBorder="1" applyAlignment="1">
      <alignment horizontal="right"/>
    </xf>
    <xf numFmtId="49" fontId="13" fillId="0" borderId="1" xfId="0" applyNumberFormat="1" applyFont="1" applyBorder="1" applyAlignment="1" applyProtection="1">
      <alignment horizontal="center" vertical="center" wrapText="1"/>
      <protection locked="0"/>
    </xf>
    <xf numFmtId="166" fontId="13" fillId="2" borderId="1" xfId="0" applyNumberFormat="1" applyFont="1" applyFill="1" applyBorder="1" applyAlignment="1">
      <alignment horizontal="right" shrinkToFit="1"/>
    </xf>
    <xf numFmtId="0" fontId="11" fillId="2" borderId="1" xfId="0" applyNumberFormat="1" applyFont="1" applyFill="1" applyBorder="1" applyAlignment="1" applyProtection="1">
      <alignment vertical="center" wrapText="1"/>
      <protection locked="0"/>
    </xf>
    <xf numFmtId="49" fontId="11" fillId="0" borderId="1" xfId="0" applyNumberFormat="1" applyFont="1" applyBorder="1" applyAlignment="1" applyProtection="1">
      <alignment horizontal="center" vertical="center" wrapText="1"/>
      <protection locked="0"/>
    </xf>
    <xf numFmtId="166" fontId="11" fillId="0" borderId="1" xfId="0" applyNumberFormat="1" applyFont="1" applyBorder="1" applyAlignment="1">
      <alignment horizontal="right"/>
    </xf>
    <xf numFmtId="166" fontId="11" fillId="2" borderId="1" xfId="0" applyNumberFormat="1" applyFont="1" applyFill="1" applyBorder="1" applyAlignment="1">
      <alignment horizontal="right"/>
    </xf>
    <xf numFmtId="166" fontId="11" fillId="2" borderId="1" xfId="0" applyNumberFormat="1" applyFont="1" applyFill="1" applyBorder="1" applyAlignment="1">
      <alignment horizontal="right" shrinkToFit="1"/>
    </xf>
    <xf numFmtId="0" fontId="11" fillId="0" borderId="1" xfId="0" applyNumberFormat="1" applyFont="1" applyBorder="1" applyAlignment="1">
      <alignment horizontal="right"/>
    </xf>
    <xf numFmtId="0" fontId="13" fillId="0" borderId="0" xfId="0" applyNumberFormat="1" applyFont="1"/>
    <xf numFmtId="0" fontId="11" fillId="2" borderId="1" xfId="0" applyNumberFormat="1" applyFont="1" applyFill="1" applyBorder="1" applyAlignment="1" applyProtection="1">
      <alignment vertical="top" wrapText="1"/>
      <protection locked="0"/>
    </xf>
    <xf numFmtId="0" fontId="29" fillId="0" borderId="0" xfId="0" applyFont="1"/>
    <xf numFmtId="49" fontId="11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1" fillId="2" borderId="1" xfId="0" applyNumberFormat="1" applyFont="1" applyFill="1" applyBorder="1" applyAlignment="1">
      <alignment wrapText="1"/>
    </xf>
    <xf numFmtId="49" fontId="11" fillId="2" borderId="1" xfId="0" applyNumberFormat="1" applyFont="1" applyFill="1" applyBorder="1" applyAlignment="1" applyProtection="1">
      <alignment horizontal="center" wrapText="1"/>
      <protection locked="0"/>
    </xf>
    <xf numFmtId="0" fontId="11" fillId="2" borderId="1" xfId="0" applyNumberFormat="1" applyFont="1" applyFill="1" applyBorder="1" applyAlignment="1">
      <alignment vertical="center" wrapText="1"/>
    </xf>
    <xf numFmtId="0" fontId="30" fillId="2" borderId="1" xfId="0" applyNumberFormat="1" applyFont="1" applyFill="1" applyBorder="1" applyAlignment="1">
      <alignment horizontal="center" vertical="center"/>
    </xf>
    <xf numFmtId="0" fontId="30" fillId="2" borderId="1" xfId="0" applyNumberFormat="1" applyFont="1" applyFill="1" applyBorder="1" applyAlignment="1">
      <alignment horizontal="center" vertical="center" wrapText="1"/>
    </xf>
    <xf numFmtId="0" fontId="31" fillId="2" borderId="1" xfId="0" applyNumberFormat="1" applyFont="1" applyFill="1" applyBorder="1" applyAlignment="1" applyProtection="1">
      <alignment vertical="center" wrapText="1"/>
      <protection locked="0"/>
    </xf>
    <xf numFmtId="49" fontId="31" fillId="0" borderId="1" xfId="0" applyNumberFormat="1" applyFont="1" applyBorder="1" applyAlignment="1" applyProtection="1">
      <alignment horizontal="center" vertical="center" wrapText="1"/>
      <protection locked="0"/>
    </xf>
    <xf numFmtId="166" fontId="31" fillId="0" borderId="1" xfId="0" applyNumberFormat="1" applyFont="1" applyBorder="1" applyAlignment="1">
      <alignment horizontal="right"/>
    </xf>
    <xf numFmtId="166" fontId="31" fillId="2" borderId="1" xfId="0" applyNumberFormat="1" applyFont="1" applyFill="1" applyBorder="1" applyAlignment="1">
      <alignment horizontal="right"/>
    </xf>
    <xf numFmtId="166" fontId="31" fillId="2" borderId="1" xfId="0" applyNumberFormat="1" applyFont="1" applyFill="1" applyBorder="1" applyAlignment="1">
      <alignment horizontal="right" shrinkToFit="1"/>
    </xf>
    <xf numFmtId="0" fontId="32" fillId="0" borderId="1" xfId="0" applyNumberFormat="1" applyFont="1" applyBorder="1" applyAlignment="1">
      <alignment horizontal="right"/>
    </xf>
    <xf numFmtId="0" fontId="11" fillId="2" borderId="1" xfId="0" applyNumberFormat="1" applyFont="1" applyFill="1" applyBorder="1" applyAlignment="1" applyProtection="1">
      <alignment horizontal="left" wrapText="1"/>
      <protection locked="0"/>
    </xf>
    <xf numFmtId="49" fontId="11" fillId="0" borderId="1" xfId="0" applyNumberFormat="1" applyFont="1" applyBorder="1" applyAlignment="1">
      <alignment horizontal="center" vertical="center"/>
    </xf>
    <xf numFmtId="2" fontId="11" fillId="2" borderId="1" xfId="0" applyNumberFormat="1" applyFont="1" applyFill="1" applyBorder="1" applyAlignment="1">
      <alignment horizontal="justify" wrapText="1"/>
    </xf>
    <xf numFmtId="0" fontId="31" fillId="2" borderId="1" xfId="0" applyNumberFormat="1" applyFont="1" applyFill="1" applyBorder="1" applyAlignment="1">
      <alignment wrapText="1"/>
    </xf>
    <xf numFmtId="49" fontId="31" fillId="0" borderId="1" xfId="0" applyNumberFormat="1" applyFont="1" applyBorder="1" applyAlignment="1">
      <alignment horizontal="center" vertical="center"/>
    </xf>
    <xf numFmtId="2" fontId="13" fillId="2" borderId="1" xfId="0" applyNumberFormat="1" applyFont="1" applyFill="1" applyBorder="1" applyAlignment="1">
      <alignment horizontal="justify" vertical="top" wrapText="1"/>
    </xf>
    <xf numFmtId="49" fontId="13" fillId="0" borderId="1" xfId="0" applyNumberFormat="1" applyFont="1" applyBorder="1" applyAlignment="1">
      <alignment horizontal="center" vertical="center"/>
    </xf>
    <xf numFmtId="2" fontId="11" fillId="2" borderId="1" xfId="0" applyNumberFormat="1" applyFont="1" applyFill="1" applyBorder="1" applyAlignment="1">
      <alignment horizontal="justify" vertical="top" wrapText="1"/>
    </xf>
    <xf numFmtId="2" fontId="11" fillId="2" borderId="1" xfId="0" applyNumberFormat="1" applyFont="1" applyFill="1" applyBorder="1" applyAlignment="1">
      <alignment horizontal="justify" vertical="center" wrapText="1"/>
    </xf>
    <xf numFmtId="2" fontId="31" fillId="2" borderId="1" xfId="0" applyNumberFormat="1" applyFont="1" applyFill="1" applyBorder="1" applyAlignment="1">
      <alignment horizontal="justify" vertical="center" wrapText="1"/>
    </xf>
    <xf numFmtId="0" fontId="31" fillId="0" borderId="1" xfId="0" applyNumberFormat="1" applyFont="1" applyBorder="1" applyAlignment="1">
      <alignment horizontal="right"/>
    </xf>
    <xf numFmtId="49" fontId="11" fillId="2" borderId="1" xfId="0" applyNumberFormat="1" applyFont="1" applyFill="1" applyBorder="1" applyAlignment="1">
      <alignment horizontal="center" vertical="center"/>
    </xf>
    <xf numFmtId="2" fontId="13" fillId="2" borderId="1" xfId="0" applyNumberFormat="1" applyFont="1" applyFill="1" applyBorder="1" applyAlignment="1">
      <alignment horizontal="left" vertical="center" wrapText="1"/>
    </xf>
    <xf numFmtId="49" fontId="13" fillId="2" borderId="1" xfId="0" applyNumberFormat="1" applyFont="1" applyFill="1" applyBorder="1" applyAlignment="1">
      <alignment horizontal="center" vertical="center"/>
    </xf>
    <xf numFmtId="0" fontId="24" fillId="0" borderId="1" xfId="0" applyNumberFormat="1" applyFont="1" applyBorder="1" applyAlignment="1">
      <alignment horizontal="left" vertical="top" wrapText="1"/>
    </xf>
    <xf numFmtId="1" fontId="24" fillId="0" borderId="1" xfId="0" applyNumberFormat="1" applyFont="1" applyBorder="1" applyAlignment="1">
      <alignment horizontal="center" vertical="center" shrinkToFit="1"/>
    </xf>
    <xf numFmtId="0" fontId="14" fillId="0" borderId="1" xfId="0" applyNumberFormat="1" applyFont="1" applyBorder="1" applyAlignment="1">
      <alignment horizontal="left" vertical="top" wrapText="1"/>
    </xf>
    <xf numFmtId="1" fontId="14" fillId="0" borderId="1" xfId="0" applyNumberFormat="1" applyFont="1" applyBorder="1" applyAlignment="1">
      <alignment horizontal="center" vertical="center" shrinkToFit="1"/>
    </xf>
    <xf numFmtId="2" fontId="13" fillId="2" borderId="1" xfId="0" applyNumberFormat="1" applyFont="1" applyFill="1" applyBorder="1" applyAlignment="1">
      <alignment horizontal="justify" vertical="center" wrapText="1"/>
    </xf>
    <xf numFmtId="166" fontId="33" fillId="0" borderId="1" xfId="0" applyNumberFormat="1" applyFont="1" applyBorder="1" applyAlignment="1">
      <alignment horizontal="right"/>
    </xf>
    <xf numFmtId="166" fontId="33" fillId="2" borderId="1" xfId="0" applyNumberFormat="1" applyFont="1" applyFill="1" applyBorder="1" applyAlignment="1">
      <alignment horizontal="right" shrinkToFit="1"/>
    </xf>
    <xf numFmtId="0" fontId="13" fillId="0" borderId="1" xfId="0" applyNumberFormat="1" applyFont="1" applyBorder="1"/>
    <xf numFmtId="0" fontId="13" fillId="0" borderId="1" xfId="0" applyNumberFormat="1" applyFont="1" applyBorder="1" applyAlignment="1">
      <alignment horizontal="center" vertical="center"/>
    </xf>
    <xf numFmtId="166" fontId="13" fillId="0" borderId="1" xfId="0" applyNumberFormat="1" applyFont="1" applyBorder="1" applyAlignment="1">
      <alignment horizontal="right" vertical="center"/>
    </xf>
    <xf numFmtId="0" fontId="11" fillId="0" borderId="1" xfId="0" applyNumberFormat="1" applyFont="1" applyBorder="1" applyAlignment="1">
      <alignment horizontal="center" vertical="center"/>
    </xf>
    <xf numFmtId="0" fontId="6" fillId="3" borderId="1" xfId="0" applyNumberFormat="1" applyFont="1" applyFill="1" applyBorder="1" applyAlignment="1">
      <alignment horizontal="center" vertical="center" wrapText="1"/>
    </xf>
    <xf numFmtId="0" fontId="6" fillId="3" borderId="6" xfId="0" applyNumberFormat="1" applyFont="1" applyFill="1" applyBorder="1" applyAlignment="1">
      <alignment horizontal="center" vertical="center" wrapText="1"/>
    </xf>
    <xf numFmtId="0" fontId="5" fillId="3" borderId="0" xfId="0" applyNumberFormat="1" applyFont="1" applyFill="1" applyAlignment="1">
      <alignment horizontal="center"/>
    </xf>
    <xf numFmtId="0" fontId="6" fillId="3" borderId="2" xfId="0" applyNumberFormat="1" applyFont="1" applyFill="1" applyBorder="1" applyAlignment="1">
      <alignment horizontal="center" vertical="center"/>
    </xf>
    <xf numFmtId="0" fontId="6" fillId="3" borderId="3" xfId="0" applyNumberFormat="1" applyFont="1" applyFill="1" applyBorder="1" applyAlignment="1">
      <alignment horizontal="center" vertical="center"/>
    </xf>
    <xf numFmtId="0" fontId="6" fillId="3" borderId="1" xfId="0" applyNumberFormat="1" applyFont="1" applyFill="1" applyBorder="1" applyAlignment="1">
      <alignment horizontal="center" vertical="center"/>
    </xf>
    <xf numFmtId="0" fontId="6" fillId="3" borderId="4" xfId="0" applyNumberFormat="1" applyFont="1" applyFill="1" applyBorder="1" applyAlignment="1">
      <alignment horizontal="center" vertical="center"/>
    </xf>
    <xf numFmtId="0" fontId="6" fillId="3" borderId="5" xfId="0" applyNumberFormat="1" applyFont="1" applyFill="1" applyBorder="1" applyAlignment="1">
      <alignment horizontal="center" vertical="center"/>
    </xf>
    <xf numFmtId="0" fontId="6" fillId="0" borderId="2" xfId="0" applyNumberFormat="1" applyFont="1" applyBorder="1" applyAlignment="1">
      <alignment horizontal="center" vertical="center" wrapText="1"/>
    </xf>
    <xf numFmtId="0" fontId="6" fillId="0" borderId="7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4"/>
  <sheetViews>
    <sheetView tabSelected="1" workbookViewId="0">
      <pane xSplit="2" ySplit="7" topLeftCell="C8" activePane="bottomRight" state="frozen"/>
      <selection pane="topRight"/>
      <selection pane="bottomLeft"/>
      <selection pane="bottomRight" sqref="A1:XFD2"/>
    </sheetView>
  </sheetViews>
  <sheetFormatPr defaultColWidth="9" defaultRowHeight="12.75" x14ac:dyDescent="0.2"/>
  <cols>
    <col min="1" max="1" width="54.5703125" style="1" customWidth="1"/>
    <col min="2" max="2" width="30" style="2" customWidth="1"/>
    <col min="3" max="8" width="16.42578125" style="1" customWidth="1"/>
    <col min="9" max="9" width="63.7109375" style="1" customWidth="1"/>
    <col min="10" max="10" width="9" style="1" bestFit="1" customWidth="1"/>
    <col min="11" max="16384" width="9" style="1"/>
  </cols>
  <sheetData>
    <row r="1" spans="1:9" s="5" customFormat="1" ht="41.85" customHeight="1" x14ac:dyDescent="0.25">
      <c r="A1" s="178" t="s">
        <v>0</v>
      </c>
      <c r="B1" s="178"/>
      <c r="C1" s="178"/>
      <c r="D1" s="178"/>
      <c r="E1" s="178"/>
      <c r="F1" s="178"/>
      <c r="G1" s="178"/>
      <c r="H1" s="178"/>
      <c r="I1" s="178"/>
    </row>
    <row r="2" spans="1:9" s="6" customFormat="1" ht="16.5" x14ac:dyDescent="0.25">
      <c r="A2" s="178" t="s">
        <v>1</v>
      </c>
      <c r="B2" s="178"/>
      <c r="C2" s="178"/>
      <c r="D2" s="178"/>
      <c r="E2" s="178"/>
      <c r="F2" s="178"/>
      <c r="G2" s="178"/>
      <c r="H2" s="178"/>
      <c r="I2" s="178"/>
    </row>
    <row r="3" spans="1:9" s="3" customFormat="1" ht="15.75" customHeight="1" x14ac:dyDescent="0.25">
      <c r="B3" s="4"/>
      <c r="C3" s="7"/>
      <c r="D3" s="7"/>
      <c r="E3" s="8"/>
      <c r="F3" s="9"/>
      <c r="G3" s="9"/>
      <c r="H3" s="9"/>
    </row>
    <row r="4" spans="1:9" s="3" customFormat="1" ht="15.75" customHeight="1" x14ac:dyDescent="0.25">
      <c r="B4" s="4"/>
      <c r="C4" s="7"/>
      <c r="D4" s="7"/>
      <c r="E4" s="8"/>
      <c r="F4" s="10"/>
      <c r="H4" s="3" t="s">
        <v>2</v>
      </c>
    </row>
    <row r="5" spans="1:9" s="11" customFormat="1" ht="51" customHeight="1" x14ac:dyDescent="0.25">
      <c r="A5" s="176" t="s">
        <v>3</v>
      </c>
      <c r="B5" s="176" t="s">
        <v>4</v>
      </c>
      <c r="C5" s="12" t="s">
        <v>5</v>
      </c>
      <c r="D5" s="179" t="s">
        <v>6</v>
      </c>
      <c r="E5" s="180"/>
      <c r="F5" s="181" t="s">
        <v>7</v>
      </c>
      <c r="G5" s="182"/>
      <c r="H5" s="183"/>
      <c r="I5" s="184" t="s">
        <v>8</v>
      </c>
    </row>
    <row r="6" spans="1:9" s="13" customFormat="1" ht="66" customHeight="1" x14ac:dyDescent="0.25">
      <c r="A6" s="177"/>
      <c r="B6" s="177"/>
      <c r="C6" s="12" t="s">
        <v>9</v>
      </c>
      <c r="D6" s="12" t="s">
        <v>10</v>
      </c>
      <c r="E6" s="14" t="s">
        <v>11</v>
      </c>
      <c r="F6" s="12">
        <v>2025</v>
      </c>
      <c r="G6" s="12">
        <v>2026</v>
      </c>
      <c r="H6" s="12">
        <v>2027</v>
      </c>
      <c r="I6" s="185"/>
    </row>
    <row r="7" spans="1:9" s="15" customFormat="1" ht="26.1" customHeight="1" x14ac:dyDescent="0.25">
      <c r="A7" s="16">
        <v>1</v>
      </c>
      <c r="B7" s="16">
        <v>2</v>
      </c>
      <c r="C7" s="16">
        <v>3</v>
      </c>
      <c r="D7" s="16">
        <v>4</v>
      </c>
      <c r="E7" s="17">
        <v>5</v>
      </c>
      <c r="F7" s="16">
        <v>6</v>
      </c>
      <c r="G7" s="16">
        <v>7</v>
      </c>
      <c r="H7" s="16">
        <v>8</v>
      </c>
      <c r="I7" s="16">
        <v>9</v>
      </c>
    </row>
    <row r="8" spans="1:9" s="13" customFormat="1" ht="38.450000000000003" customHeight="1" x14ac:dyDescent="0.25">
      <c r="A8" s="18" t="s">
        <v>12</v>
      </c>
      <c r="B8" s="12"/>
      <c r="C8" s="19">
        <f t="shared" ref="C8:H8" si="0">C9+C49</f>
        <v>1521555658.9399998</v>
      </c>
      <c r="D8" s="19">
        <f t="shared" si="0"/>
        <v>1573065660.47</v>
      </c>
      <c r="E8" s="20">
        <f t="shared" si="0"/>
        <v>1617815155.1099997</v>
      </c>
      <c r="F8" s="19">
        <f t="shared" si="0"/>
        <v>1626193814.3699999</v>
      </c>
      <c r="G8" s="19">
        <f t="shared" si="0"/>
        <v>1723870896.98</v>
      </c>
      <c r="H8" s="19">
        <f t="shared" si="0"/>
        <v>1820255206.5699999</v>
      </c>
      <c r="I8" s="21"/>
    </row>
    <row r="9" spans="1:9" s="22" customFormat="1" ht="20.100000000000001" customHeight="1" x14ac:dyDescent="0.25">
      <c r="A9" s="23" t="s">
        <v>13</v>
      </c>
      <c r="B9" s="12"/>
      <c r="C9" s="19">
        <f t="shared" ref="C9:H9" si="1">C10+C20+C26+C39+C41+C44+C47</f>
        <v>1375060439.4599998</v>
      </c>
      <c r="D9" s="19">
        <f t="shared" si="1"/>
        <v>1391251268</v>
      </c>
      <c r="E9" s="20">
        <f t="shared" si="1"/>
        <v>1403771401.7299998</v>
      </c>
      <c r="F9" s="19">
        <f t="shared" si="1"/>
        <v>1516924526</v>
      </c>
      <c r="G9" s="19">
        <f t="shared" si="1"/>
        <v>1611641797</v>
      </c>
      <c r="H9" s="19">
        <f t="shared" si="1"/>
        <v>1706614114</v>
      </c>
      <c r="I9" s="12"/>
    </row>
    <row r="10" spans="1:9" s="22" customFormat="1" ht="21.6" customHeight="1" x14ac:dyDescent="0.25">
      <c r="A10" s="23" t="s">
        <v>14</v>
      </c>
      <c r="B10" s="24" t="s">
        <v>15</v>
      </c>
      <c r="C10" s="19">
        <f t="shared" ref="C10:H10" si="2">C11</f>
        <v>1270448343.5899999</v>
      </c>
      <c r="D10" s="19">
        <f t="shared" si="2"/>
        <v>1284792023</v>
      </c>
      <c r="E10" s="20">
        <f t="shared" si="2"/>
        <v>1294998455.47</v>
      </c>
      <c r="F10" s="19">
        <f t="shared" si="2"/>
        <v>1420140745</v>
      </c>
      <c r="G10" s="19">
        <f t="shared" si="2"/>
        <v>1503839309</v>
      </c>
      <c r="H10" s="19">
        <f t="shared" si="2"/>
        <v>1592417645</v>
      </c>
      <c r="I10" s="12"/>
    </row>
    <row r="11" spans="1:9" s="22" customFormat="1" ht="33" x14ac:dyDescent="0.25">
      <c r="A11" s="25" t="s">
        <v>16</v>
      </c>
      <c r="B11" s="24" t="s">
        <v>17</v>
      </c>
      <c r="C11" s="19">
        <f t="shared" ref="C11:H11" si="3">SUM(C12:C19)</f>
        <v>1270448343.5899999</v>
      </c>
      <c r="D11" s="19">
        <f t="shared" si="3"/>
        <v>1284792023</v>
      </c>
      <c r="E11" s="20">
        <f t="shared" si="3"/>
        <v>1294998455.47</v>
      </c>
      <c r="F11" s="19">
        <f t="shared" si="3"/>
        <v>1420140745</v>
      </c>
      <c r="G11" s="19">
        <f t="shared" si="3"/>
        <v>1503839309</v>
      </c>
      <c r="H11" s="19">
        <f t="shared" si="3"/>
        <v>1592417645</v>
      </c>
      <c r="I11" s="26" t="s">
        <v>18</v>
      </c>
    </row>
    <row r="12" spans="1:9" s="22" customFormat="1" ht="138.4" customHeight="1" x14ac:dyDescent="0.25">
      <c r="A12" s="27" t="s">
        <v>19</v>
      </c>
      <c r="B12" s="28" t="s">
        <v>20</v>
      </c>
      <c r="C12" s="29">
        <v>1257478989.6600001</v>
      </c>
      <c r="D12" s="29">
        <v>1273750791</v>
      </c>
      <c r="E12" s="30">
        <v>1280974657.8199999</v>
      </c>
      <c r="F12" s="29">
        <f>1408509528-517000</f>
        <v>1407992528</v>
      </c>
      <c r="G12" s="29">
        <f>1491856237-517000</f>
        <v>1491339237</v>
      </c>
      <c r="H12" s="29">
        <f>1580069792-517000</f>
        <v>1579552792</v>
      </c>
      <c r="I12" s="31" t="s">
        <v>21</v>
      </c>
    </row>
    <row r="13" spans="1:9" s="22" customFormat="1" ht="148.5" x14ac:dyDescent="0.25">
      <c r="A13" s="27" t="s">
        <v>22</v>
      </c>
      <c r="B13" s="28" t="s">
        <v>23</v>
      </c>
      <c r="C13" s="29">
        <v>940312.52</v>
      </c>
      <c r="D13" s="29">
        <v>678257</v>
      </c>
      <c r="E13" s="30">
        <v>516905</v>
      </c>
      <c r="F13" s="29">
        <v>547962</v>
      </c>
      <c r="G13" s="29">
        <v>579994</v>
      </c>
      <c r="H13" s="29">
        <v>613899</v>
      </c>
      <c r="I13" s="31" t="s">
        <v>24</v>
      </c>
    </row>
    <row r="14" spans="1:9" s="22" customFormat="1" ht="132" x14ac:dyDescent="0.25">
      <c r="A14" s="27" t="s">
        <v>25</v>
      </c>
      <c r="B14" s="28" t="s">
        <v>26</v>
      </c>
      <c r="C14" s="29">
        <v>6321167.1900000004</v>
      </c>
      <c r="D14" s="29">
        <v>5861184</v>
      </c>
      <c r="E14" s="30">
        <v>9902199</v>
      </c>
      <c r="F14" s="29">
        <v>6550720</v>
      </c>
      <c r="G14" s="29">
        <v>6681735</v>
      </c>
      <c r="H14" s="29">
        <v>6808694</v>
      </c>
      <c r="I14" s="31" t="s">
        <v>21</v>
      </c>
    </row>
    <row r="15" spans="1:9" s="22" customFormat="1" ht="165" x14ac:dyDescent="0.25">
      <c r="A15" s="27" t="s">
        <v>27</v>
      </c>
      <c r="B15" s="28" t="s">
        <v>28</v>
      </c>
      <c r="C15" s="29">
        <v>5744.61</v>
      </c>
      <c r="D15" s="29">
        <v>0</v>
      </c>
      <c r="E15" s="30">
        <v>-815.55</v>
      </c>
      <c r="F15" s="29">
        <v>0</v>
      </c>
      <c r="G15" s="29">
        <v>0</v>
      </c>
      <c r="H15" s="29">
        <v>0</v>
      </c>
      <c r="I15" s="31" t="s">
        <v>29</v>
      </c>
    </row>
    <row r="16" spans="1:9" s="22" customFormat="1" ht="148.5" x14ac:dyDescent="0.25">
      <c r="A16" s="27" t="s">
        <v>30</v>
      </c>
      <c r="B16" s="28" t="s">
        <v>31</v>
      </c>
      <c r="C16" s="32">
        <v>0</v>
      </c>
      <c r="D16" s="32">
        <v>0</v>
      </c>
      <c r="E16" s="30">
        <v>8104.2</v>
      </c>
      <c r="F16" s="29">
        <v>0</v>
      </c>
      <c r="G16" s="29">
        <v>0</v>
      </c>
      <c r="H16" s="29">
        <v>0</v>
      </c>
      <c r="I16" s="31" t="s">
        <v>29</v>
      </c>
    </row>
    <row r="17" spans="1:9" s="22" customFormat="1" ht="214.5" x14ac:dyDescent="0.25">
      <c r="A17" s="27" t="s">
        <v>32</v>
      </c>
      <c r="B17" s="28" t="s">
        <v>33</v>
      </c>
      <c r="C17" s="29">
        <v>2553036.58</v>
      </c>
      <c r="D17" s="29">
        <v>1790041</v>
      </c>
      <c r="E17" s="30">
        <v>336505</v>
      </c>
      <c r="F17" s="29">
        <v>1667982</v>
      </c>
      <c r="G17" s="29">
        <v>1765487</v>
      </c>
      <c r="H17" s="29">
        <v>1868692</v>
      </c>
      <c r="I17" s="31" t="s">
        <v>24</v>
      </c>
    </row>
    <row r="18" spans="1:9" s="22" customFormat="1" ht="57" customHeight="1" x14ac:dyDescent="0.25">
      <c r="A18" s="27" t="s">
        <v>34</v>
      </c>
      <c r="B18" s="28" t="s">
        <v>35</v>
      </c>
      <c r="C18" s="29">
        <v>2046534.07</v>
      </c>
      <c r="D18" s="29">
        <v>1800000</v>
      </c>
      <c r="E18" s="30">
        <v>2271000</v>
      </c>
      <c r="F18" s="29">
        <v>2355027</v>
      </c>
      <c r="G18" s="29">
        <v>2418613</v>
      </c>
      <c r="H18" s="29">
        <v>2488752</v>
      </c>
      <c r="I18" s="31" t="s">
        <v>21</v>
      </c>
    </row>
    <row r="19" spans="1:9" s="22" customFormat="1" ht="66" x14ac:dyDescent="0.25">
      <c r="A19" s="27" t="s">
        <v>36</v>
      </c>
      <c r="B19" s="28" t="s">
        <v>37</v>
      </c>
      <c r="C19" s="29">
        <v>1102558.96</v>
      </c>
      <c r="D19" s="29">
        <v>911750</v>
      </c>
      <c r="E19" s="30">
        <v>989900</v>
      </c>
      <c r="F19" s="29">
        <v>1026526</v>
      </c>
      <c r="G19" s="29">
        <v>1054243</v>
      </c>
      <c r="H19" s="29">
        <v>1084816</v>
      </c>
      <c r="I19" s="31" t="s">
        <v>21</v>
      </c>
    </row>
    <row r="20" spans="1:9" s="22" customFormat="1" ht="82.5" x14ac:dyDescent="0.25">
      <c r="A20" s="33" t="s">
        <v>38</v>
      </c>
      <c r="B20" s="34" t="s">
        <v>39</v>
      </c>
      <c r="C20" s="19">
        <f>SUM(C21:C24)</f>
        <v>14896038.510000002</v>
      </c>
      <c r="D20" s="19">
        <f>SUM(D21:D24)</f>
        <v>15533537</v>
      </c>
      <c r="E20" s="20">
        <f>SUM(E21:E24)</f>
        <v>10176161</v>
      </c>
      <c r="F20" s="19">
        <f>SUM(F21:F25)</f>
        <v>11044048</v>
      </c>
      <c r="G20" s="19">
        <f>SUM(G21:G25)</f>
        <v>11492750</v>
      </c>
      <c r="H20" s="19">
        <f>SUM(H21:H25)</f>
        <v>15254500</v>
      </c>
      <c r="I20" s="35" t="s">
        <v>40</v>
      </c>
    </row>
    <row r="21" spans="1:9" s="22" customFormat="1" ht="99" x14ac:dyDescent="0.25">
      <c r="A21" s="27" t="s">
        <v>41</v>
      </c>
      <c r="B21" s="28" t="s">
        <v>42</v>
      </c>
      <c r="C21" s="29">
        <v>7718449.54</v>
      </c>
      <c r="D21" s="29">
        <v>8101385</v>
      </c>
      <c r="E21" s="30">
        <v>5267812</v>
      </c>
      <c r="F21" s="29">
        <v>5505824</v>
      </c>
      <c r="G21" s="29">
        <v>5746149</v>
      </c>
      <c r="H21" s="29">
        <v>7703900</v>
      </c>
      <c r="I21" s="31" t="s">
        <v>24</v>
      </c>
    </row>
    <row r="22" spans="1:9" s="22" customFormat="1" ht="115.5" x14ac:dyDescent="0.25">
      <c r="A22" s="27" t="s">
        <v>43</v>
      </c>
      <c r="B22" s="28" t="s">
        <v>44</v>
      </c>
      <c r="C22" s="29">
        <v>40312.699999999997</v>
      </c>
      <c r="D22" s="29">
        <v>38601</v>
      </c>
      <c r="E22" s="30">
        <v>25864</v>
      </c>
      <c r="F22" s="29">
        <v>24810</v>
      </c>
      <c r="G22" s="29">
        <v>26645</v>
      </c>
      <c r="H22" s="29">
        <v>35700</v>
      </c>
      <c r="I22" s="31" t="s">
        <v>24</v>
      </c>
    </row>
    <row r="23" spans="1:9" s="22" customFormat="1" ht="99" x14ac:dyDescent="0.25">
      <c r="A23" s="27" t="s">
        <v>45</v>
      </c>
      <c r="B23" s="28" t="s">
        <v>46</v>
      </c>
      <c r="C23" s="29">
        <v>7977619.8600000003</v>
      </c>
      <c r="D23" s="29">
        <v>7393551</v>
      </c>
      <c r="E23" s="30">
        <v>5538367</v>
      </c>
      <c r="F23" s="29">
        <f>5560352-563938</f>
        <v>4996414</v>
      </c>
      <c r="G23" s="29">
        <f>5774526-571570</f>
        <v>5202956</v>
      </c>
      <c r="H23" s="29">
        <f>7735700-737800</f>
        <v>6997900</v>
      </c>
      <c r="I23" s="31" t="s">
        <v>24</v>
      </c>
    </row>
    <row r="24" spans="1:9" s="22" customFormat="1" ht="99" x14ac:dyDescent="0.25">
      <c r="A24" s="27" t="s">
        <v>47</v>
      </c>
      <c r="B24" s="28" t="s">
        <v>48</v>
      </c>
      <c r="C24" s="29">
        <v>-840343.59</v>
      </c>
      <c r="D24" s="36">
        <v>0</v>
      </c>
      <c r="E24" s="30">
        <v>-655882</v>
      </c>
      <c r="F24" s="29">
        <v>0</v>
      </c>
      <c r="G24" s="29">
        <v>0</v>
      </c>
      <c r="H24" s="29">
        <v>0</v>
      </c>
      <c r="I24" s="37"/>
    </row>
    <row r="25" spans="1:9" s="22" customFormat="1" ht="89.25" customHeight="1" x14ac:dyDescent="0.25">
      <c r="A25" s="25" t="s">
        <v>49</v>
      </c>
      <c r="B25" s="34" t="s">
        <v>50</v>
      </c>
      <c r="C25" s="19">
        <v>0</v>
      </c>
      <c r="D25" s="19">
        <v>0</v>
      </c>
      <c r="E25" s="20">
        <v>0</v>
      </c>
      <c r="F25" s="19">
        <v>517000</v>
      </c>
      <c r="G25" s="19">
        <v>517000</v>
      </c>
      <c r="H25" s="19">
        <v>517000</v>
      </c>
      <c r="I25" s="35" t="s">
        <v>51</v>
      </c>
    </row>
    <row r="26" spans="1:9" s="22" customFormat="1" ht="24.75" customHeight="1" x14ac:dyDescent="0.25">
      <c r="A26" s="25" t="s">
        <v>52</v>
      </c>
      <c r="B26" s="24" t="s">
        <v>53</v>
      </c>
      <c r="C26" s="19">
        <f t="shared" ref="C26:H26" si="4">C27+C33+C36+C37</f>
        <v>53066865.919999994</v>
      </c>
      <c r="D26" s="19">
        <f t="shared" si="4"/>
        <v>56876271</v>
      </c>
      <c r="E26" s="20">
        <f t="shared" si="4"/>
        <v>58746559.869999997</v>
      </c>
      <c r="F26" s="19">
        <f t="shared" si="4"/>
        <v>45651340</v>
      </c>
      <c r="G26" s="19">
        <f t="shared" si="4"/>
        <v>55831208</v>
      </c>
      <c r="H26" s="19">
        <f t="shared" si="4"/>
        <v>58070098</v>
      </c>
      <c r="I26" s="38"/>
    </row>
    <row r="27" spans="1:9" s="22" customFormat="1" ht="33" x14ac:dyDescent="0.25">
      <c r="A27" s="23" t="s">
        <v>54</v>
      </c>
      <c r="B27" s="34" t="s">
        <v>55</v>
      </c>
      <c r="C27" s="19">
        <f t="shared" ref="C27:H27" si="5">SUM(C28:C32)</f>
        <v>51983292.899999999</v>
      </c>
      <c r="D27" s="19">
        <f t="shared" si="5"/>
        <v>54451137</v>
      </c>
      <c r="E27" s="20">
        <f t="shared" si="5"/>
        <v>56812436</v>
      </c>
      <c r="F27" s="19">
        <f t="shared" si="5"/>
        <v>43719290</v>
      </c>
      <c r="G27" s="19">
        <f t="shared" si="5"/>
        <v>54445089</v>
      </c>
      <c r="H27" s="19">
        <f t="shared" si="5"/>
        <v>56622892</v>
      </c>
      <c r="I27" s="31" t="s">
        <v>24</v>
      </c>
    </row>
    <row r="28" spans="1:9" s="22" customFormat="1" ht="66" x14ac:dyDescent="0.25">
      <c r="A28" s="27" t="s">
        <v>56</v>
      </c>
      <c r="B28" s="28" t="s">
        <v>57</v>
      </c>
      <c r="C28" s="29">
        <v>37449766.520000003</v>
      </c>
      <c r="D28" s="29">
        <v>39675090</v>
      </c>
      <c r="E28" s="30">
        <v>46279171</v>
      </c>
      <c r="F28" s="29">
        <v>35791649</v>
      </c>
      <c r="G28" s="29">
        <v>44572534</v>
      </c>
      <c r="H28" s="29">
        <v>46355435</v>
      </c>
      <c r="I28" s="39" t="s">
        <v>58</v>
      </c>
    </row>
    <row r="29" spans="1:9" s="22" customFormat="1" ht="66" x14ac:dyDescent="0.25">
      <c r="A29" s="27" t="s">
        <v>59</v>
      </c>
      <c r="B29" s="28" t="s">
        <v>60</v>
      </c>
      <c r="C29" s="29">
        <v>-6874.2</v>
      </c>
      <c r="D29" s="36">
        <v>0</v>
      </c>
      <c r="E29" s="36">
        <v>0</v>
      </c>
      <c r="F29" s="36">
        <v>0</v>
      </c>
      <c r="G29" s="36">
        <v>0</v>
      </c>
      <c r="H29" s="36">
        <v>0</v>
      </c>
      <c r="I29" s="35"/>
    </row>
    <row r="30" spans="1:9" s="22" customFormat="1" ht="82.5" x14ac:dyDescent="0.25">
      <c r="A30" s="27" t="s">
        <v>61</v>
      </c>
      <c r="B30" s="28" t="s">
        <v>62</v>
      </c>
      <c r="C30" s="29">
        <v>14540400.58</v>
      </c>
      <c r="D30" s="29">
        <v>14776047</v>
      </c>
      <c r="E30" s="30">
        <v>10533265</v>
      </c>
      <c r="F30" s="29">
        <v>7927641</v>
      </c>
      <c r="G30" s="29">
        <v>9872555</v>
      </c>
      <c r="H30" s="29">
        <v>10267457</v>
      </c>
      <c r="I30" s="39" t="s">
        <v>58</v>
      </c>
    </row>
    <row r="31" spans="1:9" s="22" customFormat="1" ht="82.5" hidden="1" x14ac:dyDescent="0.25">
      <c r="A31" s="27" t="s">
        <v>63</v>
      </c>
      <c r="B31" s="28" t="s">
        <v>64</v>
      </c>
      <c r="C31" s="29"/>
      <c r="D31" s="29"/>
      <c r="E31" s="30"/>
      <c r="F31" s="29"/>
      <c r="G31" s="29"/>
      <c r="H31" s="29"/>
      <c r="I31" s="35"/>
    </row>
    <row r="32" spans="1:9" s="22" customFormat="1" ht="49.5" hidden="1" x14ac:dyDescent="0.25">
      <c r="A32" s="27" t="s">
        <v>65</v>
      </c>
      <c r="B32" s="40" t="s">
        <v>66</v>
      </c>
      <c r="C32" s="29"/>
      <c r="D32" s="29"/>
      <c r="E32" s="30"/>
      <c r="F32" s="29"/>
      <c r="G32" s="29"/>
      <c r="H32" s="29"/>
      <c r="I32" s="38"/>
    </row>
    <row r="33" spans="1:9" s="22" customFormat="1" ht="33" x14ac:dyDescent="0.25">
      <c r="A33" s="23" t="s">
        <v>67</v>
      </c>
      <c r="B33" s="34" t="s">
        <v>68</v>
      </c>
      <c r="C33" s="19">
        <f t="shared" ref="C33:H33" si="6">SUM(C34:C35)</f>
        <v>-92725.59</v>
      </c>
      <c r="D33" s="19">
        <f t="shared" si="6"/>
        <v>0</v>
      </c>
      <c r="E33" s="20">
        <f t="shared" si="6"/>
        <v>11131.87</v>
      </c>
      <c r="F33" s="19">
        <f t="shared" si="6"/>
        <v>0</v>
      </c>
      <c r="G33" s="19">
        <f t="shared" si="6"/>
        <v>0</v>
      </c>
      <c r="H33" s="19">
        <f t="shared" si="6"/>
        <v>0</v>
      </c>
      <c r="I33" s="39" t="s">
        <v>69</v>
      </c>
    </row>
    <row r="34" spans="1:9" s="22" customFormat="1" ht="33" x14ac:dyDescent="0.25">
      <c r="A34" s="27" t="s">
        <v>67</v>
      </c>
      <c r="B34" s="28" t="s">
        <v>70</v>
      </c>
      <c r="C34" s="29">
        <v>-92725.59</v>
      </c>
      <c r="D34" s="29">
        <v>0</v>
      </c>
      <c r="E34" s="30">
        <v>11131.87</v>
      </c>
      <c r="F34" s="29">
        <v>0</v>
      </c>
      <c r="G34" s="29">
        <v>0</v>
      </c>
      <c r="H34" s="29">
        <v>0</v>
      </c>
      <c r="I34" s="41"/>
    </row>
    <row r="35" spans="1:9" s="22" customFormat="1" ht="49.5" x14ac:dyDescent="0.25">
      <c r="A35" s="27" t="s">
        <v>71</v>
      </c>
      <c r="B35" s="28" t="s">
        <v>72</v>
      </c>
      <c r="C35" s="36">
        <v>0</v>
      </c>
      <c r="D35" s="36">
        <v>0</v>
      </c>
      <c r="E35" s="30">
        <v>0</v>
      </c>
      <c r="F35" s="29">
        <v>0</v>
      </c>
      <c r="G35" s="29">
        <v>0</v>
      </c>
      <c r="H35" s="29">
        <v>0</v>
      </c>
      <c r="I35" s="35"/>
    </row>
    <row r="36" spans="1:9" s="22" customFormat="1" ht="24.6" hidden="1" customHeight="1" x14ac:dyDescent="0.25">
      <c r="A36" s="23" t="s">
        <v>73</v>
      </c>
      <c r="B36" s="34" t="s">
        <v>74</v>
      </c>
      <c r="C36" s="19">
        <v>0</v>
      </c>
      <c r="D36" s="19">
        <v>0</v>
      </c>
      <c r="E36" s="20">
        <v>0</v>
      </c>
      <c r="F36" s="19">
        <v>0</v>
      </c>
      <c r="G36" s="19">
        <v>0</v>
      </c>
      <c r="H36" s="19">
        <v>0</v>
      </c>
      <c r="I36" s="38"/>
    </row>
    <row r="37" spans="1:9" s="22" customFormat="1" ht="29.65" customHeight="1" x14ac:dyDescent="0.25">
      <c r="A37" s="23" t="s">
        <v>75</v>
      </c>
      <c r="B37" s="34" t="s">
        <v>76</v>
      </c>
      <c r="C37" s="19">
        <f t="shared" ref="C37:H37" si="7">C38</f>
        <v>1176298.6100000001</v>
      </c>
      <c r="D37" s="19">
        <f t="shared" si="7"/>
        <v>2425134</v>
      </c>
      <c r="E37" s="20">
        <f t="shared" si="7"/>
        <v>1922992</v>
      </c>
      <c r="F37" s="19">
        <f t="shared" si="7"/>
        <v>1932050</v>
      </c>
      <c r="G37" s="19">
        <f t="shared" si="7"/>
        <v>1386119</v>
      </c>
      <c r="H37" s="19">
        <f t="shared" si="7"/>
        <v>1447206</v>
      </c>
      <c r="I37" s="31" t="s">
        <v>24</v>
      </c>
    </row>
    <row r="38" spans="1:9" s="22" customFormat="1" ht="115.5" x14ac:dyDescent="0.25">
      <c r="A38" s="27" t="s">
        <v>75</v>
      </c>
      <c r="B38" s="28" t="s">
        <v>77</v>
      </c>
      <c r="C38" s="29">
        <v>1176298.6100000001</v>
      </c>
      <c r="D38" s="29">
        <v>2425134</v>
      </c>
      <c r="E38" s="30">
        <v>1922992</v>
      </c>
      <c r="F38" s="29">
        <v>1932050</v>
      </c>
      <c r="G38" s="29">
        <v>1386119</v>
      </c>
      <c r="H38" s="29">
        <v>1447206</v>
      </c>
      <c r="I38" s="35" t="s">
        <v>78</v>
      </c>
    </row>
    <row r="39" spans="1:9" s="22" customFormat="1" ht="19.149999999999999" customHeight="1" x14ac:dyDescent="0.25">
      <c r="A39" s="25" t="s">
        <v>79</v>
      </c>
      <c r="B39" s="24" t="s">
        <v>80</v>
      </c>
      <c r="C39" s="19">
        <f t="shared" ref="C39:H39" si="8">C40</f>
        <v>22905164.25</v>
      </c>
      <c r="D39" s="19">
        <f t="shared" si="8"/>
        <v>21655181</v>
      </c>
      <c r="E39" s="20">
        <f t="shared" si="8"/>
        <v>23585269.620000001</v>
      </c>
      <c r="F39" s="19">
        <f t="shared" si="8"/>
        <v>23672205</v>
      </c>
      <c r="G39" s="19">
        <f t="shared" si="8"/>
        <v>23908927</v>
      </c>
      <c r="H39" s="19">
        <f t="shared" si="8"/>
        <v>24148017</v>
      </c>
      <c r="I39" s="38"/>
    </row>
    <row r="40" spans="1:9" s="22" customFormat="1" ht="63.2" customHeight="1" x14ac:dyDescent="0.25">
      <c r="A40" s="42" t="s">
        <v>81</v>
      </c>
      <c r="B40" s="28" t="s">
        <v>82</v>
      </c>
      <c r="C40" s="29">
        <v>22905164.25</v>
      </c>
      <c r="D40" s="29">
        <v>21655181</v>
      </c>
      <c r="E40" s="30">
        <v>23585269.620000001</v>
      </c>
      <c r="F40" s="29">
        <v>23672205</v>
      </c>
      <c r="G40" s="29">
        <v>23908927</v>
      </c>
      <c r="H40" s="29">
        <v>24148017</v>
      </c>
      <c r="I40" s="31" t="s">
        <v>21</v>
      </c>
    </row>
    <row r="41" spans="1:9" s="22" customFormat="1" ht="33" x14ac:dyDescent="0.25">
      <c r="A41" s="25" t="s">
        <v>83</v>
      </c>
      <c r="B41" s="24" t="s">
        <v>84</v>
      </c>
      <c r="C41" s="19">
        <f t="shared" ref="C41:H41" si="9">SUM(C42:C43)</f>
        <v>1178770.77</v>
      </c>
      <c r="D41" s="19">
        <f t="shared" si="9"/>
        <v>1276174</v>
      </c>
      <c r="E41" s="20">
        <f t="shared" si="9"/>
        <v>1173388.77</v>
      </c>
      <c r="F41" s="19">
        <f t="shared" si="9"/>
        <v>1174555</v>
      </c>
      <c r="G41" s="19">
        <f t="shared" si="9"/>
        <v>1176404</v>
      </c>
      <c r="H41" s="19">
        <f t="shared" si="9"/>
        <v>1177573</v>
      </c>
      <c r="I41" s="43"/>
    </row>
    <row r="42" spans="1:9" s="22" customFormat="1" ht="49.5" x14ac:dyDescent="0.25">
      <c r="A42" s="27" t="s">
        <v>85</v>
      </c>
      <c r="B42" s="28" t="s">
        <v>86</v>
      </c>
      <c r="C42" s="29">
        <v>1189617.06</v>
      </c>
      <c r="D42" s="29">
        <v>1268974</v>
      </c>
      <c r="E42" s="30">
        <v>1166580.45</v>
      </c>
      <c r="F42" s="29">
        <v>1167747</v>
      </c>
      <c r="G42" s="29">
        <v>1168915</v>
      </c>
      <c r="H42" s="29">
        <v>1170084</v>
      </c>
      <c r="I42" s="31" t="s">
        <v>24</v>
      </c>
    </row>
    <row r="43" spans="1:9" s="22" customFormat="1" ht="49.5" x14ac:dyDescent="0.25">
      <c r="A43" s="27" t="s">
        <v>87</v>
      </c>
      <c r="B43" s="28" t="s">
        <v>88</v>
      </c>
      <c r="C43" s="29">
        <v>-10846.29</v>
      </c>
      <c r="D43" s="29">
        <v>7200</v>
      </c>
      <c r="E43" s="30">
        <v>6808.32</v>
      </c>
      <c r="F43" s="29">
        <v>6808</v>
      </c>
      <c r="G43" s="29">
        <v>7489</v>
      </c>
      <c r="H43" s="29">
        <v>7489</v>
      </c>
      <c r="I43" s="31" t="s">
        <v>24</v>
      </c>
    </row>
    <row r="44" spans="1:9" s="44" customFormat="1" ht="33" x14ac:dyDescent="0.25">
      <c r="A44" s="23" t="s">
        <v>89</v>
      </c>
      <c r="B44" s="24" t="s">
        <v>90</v>
      </c>
      <c r="C44" s="19">
        <f t="shared" ref="C44:H44" si="10">SUM(C45:C46)</f>
        <v>12565103.33</v>
      </c>
      <c r="D44" s="19">
        <f t="shared" si="10"/>
        <v>11118082</v>
      </c>
      <c r="E44" s="20">
        <f t="shared" si="10"/>
        <v>15091567</v>
      </c>
      <c r="F44" s="19">
        <f t="shared" si="10"/>
        <v>15241633</v>
      </c>
      <c r="G44" s="19">
        <f t="shared" si="10"/>
        <v>15393199</v>
      </c>
      <c r="H44" s="19">
        <f t="shared" si="10"/>
        <v>15546281</v>
      </c>
      <c r="I44" s="43"/>
    </row>
    <row r="45" spans="1:9" s="44" customFormat="1" ht="81" x14ac:dyDescent="0.25">
      <c r="A45" s="27" t="s">
        <v>91</v>
      </c>
      <c r="B45" s="45" t="s">
        <v>92</v>
      </c>
      <c r="C45" s="29">
        <v>12480103.33</v>
      </c>
      <c r="D45" s="29">
        <v>11033082</v>
      </c>
      <c r="E45" s="30">
        <v>15006567</v>
      </c>
      <c r="F45" s="29">
        <v>15156633</v>
      </c>
      <c r="G45" s="29">
        <v>15308199</v>
      </c>
      <c r="H45" s="29">
        <v>15461281</v>
      </c>
      <c r="I45" s="43" t="s">
        <v>93</v>
      </c>
    </row>
    <row r="46" spans="1:9" s="44" customFormat="1" ht="33" x14ac:dyDescent="0.25">
      <c r="A46" s="27" t="s">
        <v>94</v>
      </c>
      <c r="B46" s="45" t="s">
        <v>95</v>
      </c>
      <c r="C46" s="29">
        <v>85000</v>
      </c>
      <c r="D46" s="29">
        <v>85000</v>
      </c>
      <c r="E46" s="30">
        <v>85000</v>
      </c>
      <c r="F46" s="30">
        <v>85000</v>
      </c>
      <c r="G46" s="30">
        <v>85000</v>
      </c>
      <c r="H46" s="30">
        <v>85000</v>
      </c>
      <c r="I46" s="35" t="s">
        <v>96</v>
      </c>
    </row>
    <row r="47" spans="1:9" s="44" customFormat="1" ht="28.15" customHeight="1" x14ac:dyDescent="0.25">
      <c r="A47" s="23" t="s">
        <v>97</v>
      </c>
      <c r="B47" s="24" t="s">
        <v>98</v>
      </c>
      <c r="C47" s="19">
        <f t="shared" ref="C47:H47" si="11">C48</f>
        <v>153.09</v>
      </c>
      <c r="D47" s="19">
        <f t="shared" si="11"/>
        <v>0</v>
      </c>
      <c r="E47" s="20">
        <f t="shared" si="11"/>
        <v>0</v>
      </c>
      <c r="F47" s="19">
        <f t="shared" si="11"/>
        <v>0</v>
      </c>
      <c r="G47" s="19">
        <f t="shared" si="11"/>
        <v>0</v>
      </c>
      <c r="H47" s="19">
        <f t="shared" si="11"/>
        <v>0</v>
      </c>
      <c r="I47" s="38"/>
    </row>
    <row r="48" spans="1:9" s="22" customFormat="1" ht="33" x14ac:dyDescent="0.25">
      <c r="A48" s="27" t="s">
        <v>97</v>
      </c>
      <c r="B48" s="28" t="s">
        <v>98</v>
      </c>
      <c r="C48" s="29">
        <v>153.09</v>
      </c>
      <c r="D48" s="36">
        <v>0</v>
      </c>
      <c r="E48" s="30">
        <v>0</v>
      </c>
      <c r="F48" s="29">
        <v>0</v>
      </c>
      <c r="G48" s="29">
        <v>0</v>
      </c>
      <c r="H48" s="29">
        <v>0</v>
      </c>
      <c r="I48" s="38"/>
    </row>
    <row r="49" spans="1:9" s="44" customFormat="1" ht="18.600000000000001" customHeight="1" x14ac:dyDescent="0.25">
      <c r="A49" s="23" t="s">
        <v>99</v>
      </c>
      <c r="B49" s="24"/>
      <c r="C49" s="19">
        <f t="shared" ref="C49:H49" si="12">C50+C67+C73+C79+C82+C83+C168</f>
        <v>146495219.47999999</v>
      </c>
      <c r="D49" s="19">
        <f t="shared" si="12"/>
        <v>181814392.47</v>
      </c>
      <c r="E49" s="20">
        <f t="shared" si="12"/>
        <v>214043753.37999997</v>
      </c>
      <c r="F49" s="19">
        <f t="shared" si="12"/>
        <v>109269288.37</v>
      </c>
      <c r="G49" s="19">
        <f t="shared" si="12"/>
        <v>112229099.98</v>
      </c>
      <c r="H49" s="19">
        <f t="shared" si="12"/>
        <v>113641092.57000001</v>
      </c>
      <c r="I49" s="38"/>
    </row>
    <row r="50" spans="1:9" s="22" customFormat="1" ht="49.5" x14ac:dyDescent="0.25">
      <c r="A50" s="23" t="s">
        <v>100</v>
      </c>
      <c r="B50" s="24" t="s">
        <v>101</v>
      </c>
      <c r="C50" s="19">
        <f t="shared" ref="C50:H50" si="13">SUM(C51:C53)+C59+C57</f>
        <v>109416213.53</v>
      </c>
      <c r="D50" s="19">
        <f t="shared" si="13"/>
        <v>101174921.49000001</v>
      </c>
      <c r="E50" s="20">
        <f t="shared" si="13"/>
        <v>104647284.83999999</v>
      </c>
      <c r="F50" s="19">
        <f t="shared" si="13"/>
        <v>99627184.719999999</v>
      </c>
      <c r="G50" s="19">
        <f t="shared" si="13"/>
        <v>103092272.12</v>
      </c>
      <c r="H50" s="19">
        <f t="shared" si="13"/>
        <v>103092272.12</v>
      </c>
      <c r="I50" s="43"/>
    </row>
    <row r="51" spans="1:9" s="44" customFormat="1" ht="82.5" x14ac:dyDescent="0.25">
      <c r="A51" s="27" t="s">
        <v>102</v>
      </c>
      <c r="B51" s="28" t="s">
        <v>103</v>
      </c>
      <c r="C51" s="29">
        <v>22523955.98</v>
      </c>
      <c r="D51" s="29">
        <v>17844437.329999998</v>
      </c>
      <c r="E51" s="30">
        <v>17844437.329999998</v>
      </c>
      <c r="F51" s="29">
        <v>19677344.719999999</v>
      </c>
      <c r="G51" s="29">
        <v>20464438.510000002</v>
      </c>
      <c r="H51" s="29">
        <v>20464438.510000002</v>
      </c>
      <c r="I51" s="31" t="s">
        <v>21</v>
      </c>
    </row>
    <row r="52" spans="1:9" s="44" customFormat="1" ht="115.5" x14ac:dyDescent="0.25">
      <c r="A52" s="27" t="s">
        <v>104</v>
      </c>
      <c r="B52" s="28" t="s">
        <v>105</v>
      </c>
      <c r="C52" s="29">
        <v>3952136.47</v>
      </c>
      <c r="D52" s="29">
        <v>3500000</v>
      </c>
      <c r="E52" s="30">
        <v>6266981.4699999997</v>
      </c>
      <c r="F52" s="29">
        <v>3947786.19</v>
      </c>
      <c r="G52" s="29">
        <v>4105697.64</v>
      </c>
      <c r="H52" s="29">
        <v>4105697.64</v>
      </c>
      <c r="I52" s="26" t="s">
        <v>106</v>
      </c>
    </row>
    <row r="53" spans="1:9" s="44" customFormat="1" ht="115.5" x14ac:dyDescent="0.25">
      <c r="A53" s="27" t="s">
        <v>107</v>
      </c>
      <c r="B53" s="28" t="s">
        <v>108</v>
      </c>
      <c r="C53" s="29">
        <f t="shared" ref="C53:H53" si="14">SUM(C54:C56)</f>
        <v>30167638.870000001</v>
      </c>
      <c r="D53" s="29">
        <f t="shared" si="14"/>
        <v>30495361.18</v>
      </c>
      <c r="E53" s="30">
        <f t="shared" si="14"/>
        <v>25278772.43</v>
      </c>
      <c r="F53" s="30">
        <f t="shared" si="14"/>
        <v>26226950.650000002</v>
      </c>
      <c r="G53" s="30">
        <f t="shared" si="14"/>
        <v>27276028.680000003</v>
      </c>
      <c r="H53" s="30">
        <f t="shared" si="14"/>
        <v>27276028.680000003</v>
      </c>
      <c r="I53" s="46" t="s">
        <v>109</v>
      </c>
    </row>
    <row r="54" spans="1:9" s="47" customFormat="1" ht="99" hidden="1" x14ac:dyDescent="0.25">
      <c r="A54" s="48" t="s">
        <v>110</v>
      </c>
      <c r="B54" s="49" t="s">
        <v>111</v>
      </c>
      <c r="C54" s="50">
        <v>276799.15000000002</v>
      </c>
      <c r="D54" s="50">
        <v>286424.14</v>
      </c>
      <c r="E54" s="51">
        <v>200000</v>
      </c>
      <c r="F54" s="50">
        <v>275676.69</v>
      </c>
      <c r="G54" s="50">
        <v>286703.76</v>
      </c>
      <c r="H54" s="50">
        <v>286703.76</v>
      </c>
      <c r="I54" s="52"/>
    </row>
    <row r="55" spans="1:9" s="47" customFormat="1" ht="99" hidden="1" x14ac:dyDescent="0.25">
      <c r="A55" s="48" t="s">
        <v>112</v>
      </c>
      <c r="B55" s="49" t="s">
        <v>113</v>
      </c>
      <c r="C55" s="50">
        <v>29573361.440000001</v>
      </c>
      <c r="D55" s="50">
        <v>30208937.039999999</v>
      </c>
      <c r="E55" s="51">
        <v>25078772.359999999</v>
      </c>
      <c r="F55" s="50">
        <v>25951273.960000001</v>
      </c>
      <c r="G55" s="50">
        <v>26989324.920000002</v>
      </c>
      <c r="H55" s="50">
        <v>26989324.920000002</v>
      </c>
      <c r="I55" s="53" t="s">
        <v>114</v>
      </c>
    </row>
    <row r="56" spans="1:9" s="47" customFormat="1" ht="99" hidden="1" x14ac:dyDescent="0.25">
      <c r="A56" s="48" t="s">
        <v>112</v>
      </c>
      <c r="B56" s="49" t="s">
        <v>115</v>
      </c>
      <c r="C56" s="50">
        <v>317478.28000000003</v>
      </c>
      <c r="D56" s="50">
        <v>0</v>
      </c>
      <c r="E56" s="51">
        <v>7.0000000000000007E-2</v>
      </c>
      <c r="F56" s="50">
        <v>0</v>
      </c>
      <c r="G56" s="50">
        <v>0</v>
      </c>
      <c r="H56" s="50">
        <v>0</v>
      </c>
      <c r="I56" s="54"/>
    </row>
    <row r="57" spans="1:9" s="44" customFormat="1" ht="49.5" x14ac:dyDescent="0.25">
      <c r="A57" s="55" t="s">
        <v>116</v>
      </c>
      <c r="B57" s="28" t="s">
        <v>117</v>
      </c>
      <c r="C57" s="19">
        <v>0</v>
      </c>
      <c r="D57" s="19">
        <f>D58</f>
        <v>0</v>
      </c>
      <c r="E57" s="20">
        <f>E58</f>
        <v>599280.48</v>
      </c>
      <c r="F57" s="19">
        <f>F58</f>
        <v>500000</v>
      </c>
      <c r="G57" s="19">
        <f>G58</f>
        <v>0</v>
      </c>
      <c r="H57" s="56">
        <f>H58</f>
        <v>0</v>
      </c>
      <c r="I57" s="46" t="s">
        <v>118</v>
      </c>
    </row>
    <row r="58" spans="1:9" s="44" customFormat="1" ht="66" x14ac:dyDescent="0.25">
      <c r="A58" s="27" t="s">
        <v>119</v>
      </c>
      <c r="B58" s="28" t="s">
        <v>120</v>
      </c>
      <c r="C58" s="57">
        <v>0</v>
      </c>
      <c r="D58" s="29">
        <v>0</v>
      </c>
      <c r="E58" s="29">
        <v>599280.48</v>
      </c>
      <c r="F58" s="29">
        <v>500000</v>
      </c>
      <c r="G58" s="29">
        <v>0</v>
      </c>
      <c r="H58" s="58">
        <v>0</v>
      </c>
      <c r="I58" s="59"/>
    </row>
    <row r="59" spans="1:9" s="44" customFormat="1" ht="132" x14ac:dyDescent="0.25">
      <c r="A59" s="60" t="s">
        <v>121</v>
      </c>
      <c r="B59" s="34" t="s">
        <v>122</v>
      </c>
      <c r="C59" s="19">
        <f t="shared" ref="C59:H59" si="15">SUM(C61:C64)+C65</f>
        <v>52772482.210000001</v>
      </c>
      <c r="D59" s="19">
        <f t="shared" si="15"/>
        <v>49335122.980000004</v>
      </c>
      <c r="E59" s="20">
        <f t="shared" si="15"/>
        <v>54657813.129999995</v>
      </c>
      <c r="F59" s="19">
        <f t="shared" si="15"/>
        <v>49275103.159999996</v>
      </c>
      <c r="G59" s="19">
        <f t="shared" si="15"/>
        <v>51246107.289999999</v>
      </c>
      <c r="H59" s="19">
        <f t="shared" si="15"/>
        <v>51246107.289999999</v>
      </c>
      <c r="I59" s="61"/>
    </row>
    <row r="60" spans="1:9" s="44" customFormat="1" ht="99" x14ac:dyDescent="0.25">
      <c r="A60" s="27" t="s">
        <v>123</v>
      </c>
      <c r="B60" s="28" t="s">
        <v>124</v>
      </c>
      <c r="C60" s="29">
        <f t="shared" ref="C60:H60" si="16">C61+C62+C63+C64</f>
        <v>52123052.039999999</v>
      </c>
      <c r="D60" s="29">
        <f t="shared" si="16"/>
        <v>49135680.060000002</v>
      </c>
      <c r="E60" s="29">
        <f t="shared" si="16"/>
        <v>54458370.209999993</v>
      </c>
      <c r="F60" s="29">
        <f t="shared" si="16"/>
        <v>48859183.509999998</v>
      </c>
      <c r="G60" s="29">
        <f t="shared" si="16"/>
        <v>50813550.850000001</v>
      </c>
      <c r="H60" s="29">
        <f t="shared" si="16"/>
        <v>50813550.850000001</v>
      </c>
      <c r="I60" s="62" t="s">
        <v>125</v>
      </c>
    </row>
    <row r="61" spans="1:9" s="47" customFormat="1" ht="99.75" hidden="1" x14ac:dyDescent="0.3">
      <c r="A61" s="63" t="s">
        <v>123</v>
      </c>
      <c r="B61" s="64" t="s">
        <v>126</v>
      </c>
      <c r="C61" s="50">
        <v>11507893.550000001</v>
      </c>
      <c r="D61" s="50">
        <v>12885607.630000001</v>
      </c>
      <c r="E61" s="51">
        <v>10500000</v>
      </c>
      <c r="F61" s="50">
        <v>9719459.4000000004</v>
      </c>
      <c r="G61" s="50">
        <v>10108237.779999999</v>
      </c>
      <c r="H61" s="50">
        <v>10108237.779999999</v>
      </c>
      <c r="I61" s="65" t="s">
        <v>127</v>
      </c>
    </row>
    <row r="62" spans="1:9" s="47" customFormat="1" ht="99" hidden="1" x14ac:dyDescent="0.25">
      <c r="A62" s="63" t="s">
        <v>123</v>
      </c>
      <c r="B62" s="64" t="s">
        <v>128</v>
      </c>
      <c r="C62" s="50">
        <v>8312998.8799999999</v>
      </c>
      <c r="D62" s="50">
        <v>7483232.6399999997</v>
      </c>
      <c r="E62" s="51">
        <v>13737327.560000001</v>
      </c>
      <c r="F62" s="50">
        <v>8820314.0700000003</v>
      </c>
      <c r="G62" s="50">
        <v>9173126.6300000008</v>
      </c>
      <c r="H62" s="50">
        <v>9173126.6300000008</v>
      </c>
      <c r="I62" s="66" t="s">
        <v>129</v>
      </c>
    </row>
    <row r="63" spans="1:9" s="47" customFormat="1" ht="99" hidden="1" x14ac:dyDescent="0.25">
      <c r="A63" s="63" t="s">
        <v>123</v>
      </c>
      <c r="B63" s="64" t="s">
        <v>130</v>
      </c>
      <c r="C63" s="50">
        <v>31699333.210000001</v>
      </c>
      <c r="D63" s="50">
        <v>28766839.789999999</v>
      </c>
      <c r="E63" s="51">
        <v>30072282.239999998</v>
      </c>
      <c r="F63" s="50">
        <v>30133314</v>
      </c>
      <c r="G63" s="50">
        <v>31338646.559999999</v>
      </c>
      <c r="H63" s="50">
        <v>31338646.559999999</v>
      </c>
      <c r="I63" s="67"/>
    </row>
    <row r="64" spans="1:9" s="47" customFormat="1" ht="181.5" hidden="1" x14ac:dyDescent="0.25">
      <c r="A64" s="63" t="s">
        <v>131</v>
      </c>
      <c r="B64" s="64" t="s">
        <v>132</v>
      </c>
      <c r="C64" s="50">
        <v>602826.4</v>
      </c>
      <c r="D64" s="50">
        <v>0</v>
      </c>
      <c r="E64" s="68">
        <v>148760.41</v>
      </c>
      <c r="F64" s="50">
        <v>186096.04</v>
      </c>
      <c r="G64" s="50">
        <v>193539.88</v>
      </c>
      <c r="H64" s="50">
        <v>193539.88</v>
      </c>
      <c r="I64" s="67"/>
    </row>
    <row r="65" spans="1:9" s="44" customFormat="1" ht="132" x14ac:dyDescent="0.25">
      <c r="A65" s="27" t="s">
        <v>133</v>
      </c>
      <c r="B65" s="28" t="s">
        <v>134</v>
      </c>
      <c r="C65" s="29">
        <f t="shared" ref="C65:H65" si="17">C66</f>
        <v>649430.17000000004</v>
      </c>
      <c r="D65" s="29">
        <f t="shared" si="17"/>
        <v>199442.92</v>
      </c>
      <c r="E65" s="30">
        <f t="shared" si="17"/>
        <v>199442.92</v>
      </c>
      <c r="F65" s="29">
        <f t="shared" si="17"/>
        <v>415919.65</v>
      </c>
      <c r="G65" s="29">
        <f t="shared" si="17"/>
        <v>432556.44</v>
      </c>
      <c r="H65" s="29">
        <f t="shared" si="17"/>
        <v>432556.44</v>
      </c>
      <c r="I65" s="69" t="s">
        <v>135</v>
      </c>
    </row>
    <row r="66" spans="1:9" s="70" customFormat="1" ht="120" hidden="1" x14ac:dyDescent="0.25">
      <c r="A66" s="71" t="s">
        <v>136</v>
      </c>
      <c r="B66" s="72" t="s">
        <v>137</v>
      </c>
      <c r="C66" s="73">
        <v>649430.17000000004</v>
      </c>
      <c r="D66" s="73">
        <v>199442.92</v>
      </c>
      <c r="E66" s="74">
        <v>199442.92</v>
      </c>
      <c r="F66" s="73">
        <v>415919.65</v>
      </c>
      <c r="G66" s="73">
        <v>432556.44</v>
      </c>
      <c r="H66" s="73">
        <v>432556.44</v>
      </c>
      <c r="I66" s="75" t="s">
        <v>138</v>
      </c>
    </row>
    <row r="67" spans="1:9" s="22" customFormat="1" ht="77.650000000000006" customHeight="1" x14ac:dyDescent="0.25">
      <c r="A67" s="23" t="s">
        <v>139</v>
      </c>
      <c r="B67" s="76" t="s">
        <v>140</v>
      </c>
      <c r="C67" s="19">
        <f t="shared" ref="C67:H67" si="18">SUM(C68:C72)</f>
        <v>11218449.779999999</v>
      </c>
      <c r="D67" s="19">
        <f t="shared" si="18"/>
        <v>68742367.75</v>
      </c>
      <c r="E67" s="20">
        <f t="shared" si="18"/>
        <v>68742367.75</v>
      </c>
      <c r="F67" s="19">
        <f t="shared" si="18"/>
        <v>1235035.8399999999</v>
      </c>
      <c r="G67" s="19">
        <f t="shared" si="18"/>
        <v>1284437.28</v>
      </c>
      <c r="H67" s="19">
        <f t="shared" si="18"/>
        <v>1335814.76</v>
      </c>
      <c r="I67" s="77"/>
    </row>
    <row r="68" spans="1:9" s="22" customFormat="1" ht="33" x14ac:dyDescent="0.25">
      <c r="A68" s="27" t="s">
        <v>141</v>
      </c>
      <c r="B68" s="28" t="s">
        <v>142</v>
      </c>
      <c r="C68" s="29">
        <v>468851.12</v>
      </c>
      <c r="D68" s="29">
        <v>518054.73</v>
      </c>
      <c r="E68" s="30">
        <v>518054.73</v>
      </c>
      <c r="F68" s="78">
        <v>544462.35</v>
      </c>
      <c r="G68" s="78">
        <v>566240.85</v>
      </c>
      <c r="H68" s="78">
        <v>588890.48</v>
      </c>
      <c r="I68" s="31" t="s">
        <v>143</v>
      </c>
    </row>
    <row r="69" spans="1:9" s="22" customFormat="1" ht="33" x14ac:dyDescent="0.25">
      <c r="A69" s="27" t="s">
        <v>144</v>
      </c>
      <c r="B69" s="28" t="s">
        <v>145</v>
      </c>
      <c r="C69" s="29">
        <v>393438.49</v>
      </c>
      <c r="D69" s="29">
        <v>1100000</v>
      </c>
      <c r="E69" s="30">
        <v>1100000</v>
      </c>
      <c r="F69" s="78">
        <v>298087.28999999998</v>
      </c>
      <c r="G69" s="78">
        <v>310010.78000000003</v>
      </c>
      <c r="H69" s="78">
        <v>322411.21000000002</v>
      </c>
      <c r="I69" s="31" t="s">
        <v>146</v>
      </c>
    </row>
    <row r="70" spans="1:9" s="22" customFormat="1" ht="66" x14ac:dyDescent="0.25">
      <c r="A70" s="27" t="s">
        <v>147</v>
      </c>
      <c r="B70" s="28" t="s">
        <v>148</v>
      </c>
      <c r="C70" s="29">
        <v>10329145.039999999</v>
      </c>
      <c r="D70" s="29">
        <v>67124313.019999996</v>
      </c>
      <c r="E70" s="30">
        <v>67124313.019999996</v>
      </c>
      <c r="F70" s="78">
        <v>392486.2</v>
      </c>
      <c r="G70" s="78">
        <v>408185.65</v>
      </c>
      <c r="H70" s="78">
        <v>424513.07</v>
      </c>
      <c r="I70" s="31" t="s">
        <v>149</v>
      </c>
    </row>
    <row r="71" spans="1:9" s="22" customFormat="1" ht="33" x14ac:dyDescent="0.25">
      <c r="A71" s="27" t="s">
        <v>150</v>
      </c>
      <c r="B71" s="28" t="s">
        <v>151</v>
      </c>
      <c r="C71" s="29">
        <v>4243.96</v>
      </c>
      <c r="D71" s="29">
        <v>0</v>
      </c>
      <c r="E71" s="30">
        <v>0</v>
      </c>
      <c r="F71" s="78">
        <v>0</v>
      </c>
      <c r="G71" s="78"/>
      <c r="H71" s="78"/>
      <c r="I71" s="77"/>
    </row>
    <row r="72" spans="1:9" s="22" customFormat="1" ht="66" x14ac:dyDescent="0.25">
      <c r="A72" s="27" t="s">
        <v>152</v>
      </c>
      <c r="B72" s="28" t="s">
        <v>153</v>
      </c>
      <c r="C72" s="29">
        <v>22771.17</v>
      </c>
      <c r="D72" s="29">
        <v>0</v>
      </c>
      <c r="E72" s="30">
        <v>0</v>
      </c>
      <c r="F72" s="78">
        <v>0</v>
      </c>
      <c r="G72" s="79">
        <v>0</v>
      </c>
      <c r="H72" s="79">
        <v>0</v>
      </c>
      <c r="I72" s="77"/>
    </row>
    <row r="73" spans="1:9" s="22" customFormat="1" ht="33" x14ac:dyDescent="0.25">
      <c r="A73" s="23" t="s">
        <v>154</v>
      </c>
      <c r="B73" s="24" t="s">
        <v>155</v>
      </c>
      <c r="C73" s="19">
        <f t="shared" ref="C73:H73" si="19">C74</f>
        <v>10356461.139999999</v>
      </c>
      <c r="D73" s="19">
        <f t="shared" si="19"/>
        <v>1200917.01</v>
      </c>
      <c r="E73" s="20">
        <f t="shared" si="19"/>
        <v>28837580.469999999</v>
      </c>
      <c r="F73" s="19">
        <f t="shared" si="19"/>
        <v>1259309</v>
      </c>
      <c r="G73" s="19">
        <f t="shared" si="19"/>
        <v>1290071.3999999999</v>
      </c>
      <c r="H73" s="19">
        <f t="shared" si="19"/>
        <v>1290071.3999999999</v>
      </c>
      <c r="I73" s="77"/>
    </row>
    <row r="74" spans="1:9" s="22" customFormat="1" ht="33" x14ac:dyDescent="0.25">
      <c r="A74" s="27" t="s">
        <v>156</v>
      </c>
      <c r="B74" s="80" t="s">
        <v>157</v>
      </c>
      <c r="C74" s="29">
        <f t="shared" ref="C74:H74" si="20">SUM(C75:C78)</f>
        <v>10356461.139999999</v>
      </c>
      <c r="D74" s="29">
        <f t="shared" si="20"/>
        <v>1200917.01</v>
      </c>
      <c r="E74" s="30">
        <f t="shared" si="20"/>
        <v>28837580.469999999</v>
      </c>
      <c r="F74" s="29">
        <f t="shared" si="20"/>
        <v>1259309</v>
      </c>
      <c r="G74" s="29">
        <f t="shared" si="20"/>
        <v>1290071.3999999999</v>
      </c>
      <c r="H74" s="29">
        <f t="shared" si="20"/>
        <v>1290071.3999999999</v>
      </c>
      <c r="I74" s="31" t="s">
        <v>143</v>
      </c>
    </row>
    <row r="75" spans="1:9" s="81" customFormat="1" ht="99" hidden="1" x14ac:dyDescent="0.25">
      <c r="A75" s="48" t="s">
        <v>156</v>
      </c>
      <c r="B75" s="49" t="s">
        <v>158</v>
      </c>
      <c r="C75" s="50">
        <v>7995.43</v>
      </c>
      <c r="D75" s="50">
        <v>0</v>
      </c>
      <c r="E75" s="51">
        <v>390000</v>
      </c>
      <c r="F75" s="50">
        <f>0</f>
        <v>0</v>
      </c>
      <c r="G75" s="50">
        <f>0</f>
        <v>0</v>
      </c>
      <c r="H75" s="50">
        <f>0</f>
        <v>0</v>
      </c>
      <c r="I75" s="82" t="s">
        <v>159</v>
      </c>
    </row>
    <row r="76" spans="1:9" s="81" customFormat="1" ht="33" hidden="1" x14ac:dyDescent="0.25">
      <c r="A76" s="48" t="s">
        <v>156</v>
      </c>
      <c r="B76" s="83" t="s">
        <v>160</v>
      </c>
      <c r="C76" s="50">
        <v>42942.75</v>
      </c>
      <c r="D76" s="50">
        <v>0</v>
      </c>
      <c r="E76" s="51">
        <v>0.01</v>
      </c>
      <c r="F76" s="50">
        <v>0</v>
      </c>
      <c r="G76" s="50">
        <v>0</v>
      </c>
      <c r="H76" s="50">
        <v>0</v>
      </c>
      <c r="I76" s="82"/>
    </row>
    <row r="77" spans="1:9" s="81" customFormat="1" ht="51.75" hidden="1" customHeight="1" x14ac:dyDescent="0.25">
      <c r="A77" s="48" t="s">
        <v>156</v>
      </c>
      <c r="B77" s="49" t="s">
        <v>161</v>
      </c>
      <c r="C77" s="50">
        <v>411226.59</v>
      </c>
      <c r="D77" s="50">
        <v>150000</v>
      </c>
      <c r="E77" s="51">
        <v>8519004.7899999991</v>
      </c>
      <c r="F77" s="50">
        <v>163086.5</v>
      </c>
      <c r="G77" s="50">
        <v>150000</v>
      </c>
      <c r="H77" s="50">
        <v>150000</v>
      </c>
      <c r="I77" s="82" t="s">
        <v>162</v>
      </c>
    </row>
    <row r="78" spans="1:9" s="81" customFormat="1" ht="95.45" hidden="1" customHeight="1" x14ac:dyDescent="0.25">
      <c r="A78" s="48" t="s">
        <v>156</v>
      </c>
      <c r="B78" s="49" t="s">
        <v>163</v>
      </c>
      <c r="C78" s="50">
        <v>9894296.3699999992</v>
      </c>
      <c r="D78" s="50">
        <v>1050917.01</v>
      </c>
      <c r="E78" s="84">
        <v>19928575.670000002</v>
      </c>
      <c r="F78" s="50">
        <v>1096222.5</v>
      </c>
      <c r="G78" s="50">
        <v>1140071.3999999999</v>
      </c>
      <c r="H78" s="50">
        <v>1140071.3999999999</v>
      </c>
      <c r="I78" s="82" t="s">
        <v>162</v>
      </c>
    </row>
    <row r="79" spans="1:9" s="44" customFormat="1" ht="57" customHeight="1" x14ac:dyDescent="0.25">
      <c r="A79" s="23" t="s">
        <v>164</v>
      </c>
      <c r="B79" s="24" t="s">
        <v>165</v>
      </c>
      <c r="C79" s="19">
        <f t="shared" ref="C79:H79" si="21">SUM(C80:C81)</f>
        <v>8752675.6300000008</v>
      </c>
      <c r="D79" s="19">
        <f t="shared" si="21"/>
        <v>5449578.5099999998</v>
      </c>
      <c r="E79" s="20">
        <f t="shared" si="21"/>
        <v>6057894.8300000001</v>
      </c>
      <c r="F79" s="19">
        <f t="shared" si="21"/>
        <v>3694677.9</v>
      </c>
      <c r="G79" s="19">
        <f t="shared" si="21"/>
        <v>3842465.02</v>
      </c>
      <c r="H79" s="19">
        <f t="shared" si="21"/>
        <v>5203030.13</v>
      </c>
      <c r="I79" s="61"/>
    </row>
    <row r="80" spans="1:9" s="44" customFormat="1" ht="132" x14ac:dyDescent="0.25">
      <c r="A80" s="85" t="s">
        <v>166</v>
      </c>
      <c r="B80" s="28" t="s">
        <v>167</v>
      </c>
      <c r="C80" s="29">
        <v>8700615.6300000008</v>
      </c>
      <c r="D80" s="29">
        <v>4948771.18</v>
      </c>
      <c r="E80" s="30">
        <v>6057894.8300000001</v>
      </c>
      <c r="F80" s="29">
        <v>3642617.9</v>
      </c>
      <c r="G80" s="29">
        <v>3788322.62</v>
      </c>
      <c r="H80" s="29">
        <v>5146722.03</v>
      </c>
      <c r="I80" s="75" t="s">
        <v>168</v>
      </c>
    </row>
    <row r="81" spans="1:9" s="44" customFormat="1" ht="115.5" x14ac:dyDescent="0.25">
      <c r="A81" s="85" t="s">
        <v>169</v>
      </c>
      <c r="B81" s="28" t="s">
        <v>170</v>
      </c>
      <c r="C81" s="29">
        <v>52060</v>
      </c>
      <c r="D81" s="29">
        <v>500807.33</v>
      </c>
      <c r="E81" s="30">
        <v>0</v>
      </c>
      <c r="F81" s="29">
        <v>52060</v>
      </c>
      <c r="G81" s="29">
        <v>54142.400000000001</v>
      </c>
      <c r="H81" s="29">
        <v>56308.1</v>
      </c>
      <c r="I81" s="75" t="s">
        <v>171</v>
      </c>
    </row>
    <row r="82" spans="1:9" s="86" customFormat="1" ht="33" x14ac:dyDescent="0.25">
      <c r="A82" s="23" t="s">
        <v>172</v>
      </c>
      <c r="B82" s="24" t="s">
        <v>173</v>
      </c>
      <c r="C82" s="20">
        <v>0</v>
      </c>
      <c r="D82" s="20">
        <v>0</v>
      </c>
      <c r="E82" s="20">
        <v>0</v>
      </c>
      <c r="F82" s="20">
        <v>0</v>
      </c>
      <c r="G82" s="20">
        <v>0</v>
      </c>
      <c r="H82" s="20">
        <v>0</v>
      </c>
      <c r="I82" s="87"/>
    </row>
    <row r="83" spans="1:9" s="22" customFormat="1" ht="33" x14ac:dyDescent="0.25">
      <c r="A83" s="23" t="s">
        <v>174</v>
      </c>
      <c r="B83" s="24" t="s">
        <v>175</v>
      </c>
      <c r="C83" s="19">
        <f>C84+C88+C99+C104+C105+C108+C109+C110+C111+C117+C122+C124+C128+C138+C139+C149+C150+C154+C157+C160+C161+C167</f>
        <v>5262740.9800000004</v>
      </c>
      <c r="D83" s="19">
        <f>D84+D88+D99+D104+D105+D108+D109+D110+D111+D117+D122+D124+D128+D138+D139+D149+D150+D154+D157+D160+D161+D167+D123</f>
        <v>3884627.71</v>
      </c>
      <c r="E83" s="19">
        <f>E84+E88+E99+E104+E105+E108+E109+E110+E111+E117+E122+E124+E128+E138+E139+E149+E150+E154+E157+E160+E161+E167+E123</f>
        <v>4133618.64</v>
      </c>
      <c r="F83" s="19">
        <f>F84+F88+F99+F104+F105+F108+F109+F110+F111+F117+F122+F124+F128+F138+F139+F149+F150+F154+F157+F160+F161+F167+F123</f>
        <v>3354461.3500000006</v>
      </c>
      <c r="G83" s="19">
        <f>G84+G88+G99+G104+G105+G108+G109+G110+G111+G117+G122+G124+G128+G138+G139+G149+G150+G154+G157+G160+G161+G167+G123</f>
        <v>2719854.1599999997</v>
      </c>
      <c r="H83" s="19">
        <f>H84+H88+H99+H104+H105+H108+H109+H110+H111+H117+H122+H124+H128+H138+H139+H149+H150+H154+H157+H160+H161+H167+H123</f>
        <v>2719904.1599999997</v>
      </c>
      <c r="I83" s="88" t="s">
        <v>176</v>
      </c>
    </row>
    <row r="84" spans="1:9" s="89" customFormat="1" ht="99" x14ac:dyDescent="0.25">
      <c r="A84" s="90" t="s">
        <v>177</v>
      </c>
      <c r="B84" s="91" t="s">
        <v>178</v>
      </c>
      <c r="C84" s="92">
        <f t="shared" ref="C84:H84" si="22">SUM(C85:C87)</f>
        <v>21675.5</v>
      </c>
      <c r="D84" s="92">
        <f t="shared" si="22"/>
        <v>13223</v>
      </c>
      <c r="E84" s="93">
        <f t="shared" si="22"/>
        <v>8333</v>
      </c>
      <c r="F84" s="92">
        <f t="shared" si="22"/>
        <v>14111</v>
      </c>
      <c r="G84" s="92">
        <f t="shared" si="22"/>
        <v>14111</v>
      </c>
      <c r="H84" s="92">
        <f t="shared" si="22"/>
        <v>14111</v>
      </c>
      <c r="I84" s="77" t="s">
        <v>179</v>
      </c>
    </row>
    <row r="85" spans="1:9" s="81" customFormat="1" ht="99" hidden="1" x14ac:dyDescent="0.25">
      <c r="A85" s="94" t="s">
        <v>177</v>
      </c>
      <c r="B85" s="49" t="s">
        <v>180</v>
      </c>
      <c r="C85" s="50">
        <v>10000</v>
      </c>
      <c r="D85" s="50">
        <v>4167</v>
      </c>
      <c r="E85" s="51">
        <v>3333</v>
      </c>
      <c r="F85" s="50">
        <v>5278</v>
      </c>
      <c r="G85" s="50">
        <v>5278</v>
      </c>
      <c r="H85" s="50">
        <v>5278</v>
      </c>
      <c r="I85" s="82"/>
    </row>
    <row r="86" spans="1:9" s="81" customFormat="1" ht="99" hidden="1" x14ac:dyDescent="0.25">
      <c r="A86" s="94" t="s">
        <v>177</v>
      </c>
      <c r="B86" s="49" t="s">
        <v>181</v>
      </c>
      <c r="C86" s="50">
        <v>8000</v>
      </c>
      <c r="D86" s="50">
        <v>4056</v>
      </c>
      <c r="E86" s="51">
        <v>2000</v>
      </c>
      <c r="F86" s="50">
        <v>3833</v>
      </c>
      <c r="G86" s="50">
        <v>3833</v>
      </c>
      <c r="H86" s="50">
        <v>3833</v>
      </c>
      <c r="I86" s="82" t="s">
        <v>182</v>
      </c>
    </row>
    <row r="87" spans="1:9" s="81" customFormat="1" ht="99" hidden="1" x14ac:dyDescent="0.25">
      <c r="A87" s="94" t="s">
        <v>177</v>
      </c>
      <c r="B87" s="49" t="s">
        <v>183</v>
      </c>
      <c r="C87" s="50">
        <v>3675.5</v>
      </c>
      <c r="D87" s="50">
        <v>5000</v>
      </c>
      <c r="E87" s="51">
        <v>3000</v>
      </c>
      <c r="F87" s="50">
        <v>5000</v>
      </c>
      <c r="G87" s="50">
        <v>5000</v>
      </c>
      <c r="H87" s="50">
        <v>5000</v>
      </c>
      <c r="I87" s="82"/>
    </row>
    <row r="88" spans="1:9" s="89" customFormat="1" ht="148.5" x14ac:dyDescent="0.25">
      <c r="A88" s="90" t="s">
        <v>184</v>
      </c>
      <c r="B88" s="91" t="s">
        <v>185</v>
      </c>
      <c r="C88" s="92">
        <f t="shared" ref="C88:H88" si="23">C89+C93</f>
        <v>126730.48</v>
      </c>
      <c r="D88" s="92">
        <f t="shared" si="23"/>
        <v>106850</v>
      </c>
      <c r="E88" s="93">
        <f t="shared" si="23"/>
        <v>133868</v>
      </c>
      <c r="F88" s="92">
        <f t="shared" si="23"/>
        <v>120867</v>
      </c>
      <c r="G88" s="92">
        <f t="shared" si="23"/>
        <v>120867</v>
      </c>
      <c r="H88" s="92">
        <f t="shared" si="23"/>
        <v>120867</v>
      </c>
      <c r="I88" s="77" t="s">
        <v>179</v>
      </c>
    </row>
    <row r="89" spans="1:9" s="81" customFormat="1" ht="148.5" hidden="1" x14ac:dyDescent="0.25">
      <c r="A89" s="94" t="s">
        <v>184</v>
      </c>
      <c r="B89" s="49" t="s">
        <v>186</v>
      </c>
      <c r="C89" s="50">
        <f t="shared" ref="C89:H89" si="24">C91+C92+C90</f>
        <v>121730.48</v>
      </c>
      <c r="D89" s="50">
        <f t="shared" si="24"/>
        <v>87850</v>
      </c>
      <c r="E89" s="51">
        <f t="shared" si="24"/>
        <v>121868</v>
      </c>
      <c r="F89" s="50">
        <f t="shared" si="24"/>
        <v>103867</v>
      </c>
      <c r="G89" s="50">
        <f t="shared" si="24"/>
        <v>103867</v>
      </c>
      <c r="H89" s="50">
        <f t="shared" si="24"/>
        <v>103867</v>
      </c>
      <c r="I89" s="82"/>
    </row>
    <row r="90" spans="1:9" s="81" customFormat="1" ht="264" hidden="1" x14ac:dyDescent="0.25">
      <c r="A90" s="94" t="s">
        <v>187</v>
      </c>
      <c r="B90" s="49" t="s">
        <v>188</v>
      </c>
      <c r="C90" s="95">
        <v>0</v>
      </c>
      <c r="D90" s="95">
        <v>0</v>
      </c>
      <c r="E90" s="96">
        <v>2667</v>
      </c>
      <c r="F90" s="95">
        <v>889</v>
      </c>
      <c r="G90" s="95">
        <f t="shared" ref="G90:H92" si="25">F90</f>
        <v>889</v>
      </c>
      <c r="H90" s="95">
        <f t="shared" si="25"/>
        <v>889</v>
      </c>
      <c r="I90" s="82"/>
    </row>
    <row r="91" spans="1:9" s="81" customFormat="1" ht="148.5" hidden="1" x14ac:dyDescent="0.25">
      <c r="A91" s="94" t="s">
        <v>184</v>
      </c>
      <c r="B91" s="49" t="s">
        <v>189</v>
      </c>
      <c r="C91" s="50">
        <v>17542.23</v>
      </c>
      <c r="D91" s="50">
        <v>11125</v>
      </c>
      <c r="E91" s="51">
        <v>18667</v>
      </c>
      <c r="F91" s="50">
        <v>14736</v>
      </c>
      <c r="G91" s="50">
        <f t="shared" si="25"/>
        <v>14736</v>
      </c>
      <c r="H91" s="50">
        <f t="shared" si="25"/>
        <v>14736</v>
      </c>
      <c r="I91" s="82"/>
    </row>
    <row r="92" spans="1:9" s="81" customFormat="1" ht="148.5" hidden="1" x14ac:dyDescent="0.25">
      <c r="A92" s="94" t="s">
        <v>184</v>
      </c>
      <c r="B92" s="49" t="s">
        <v>190</v>
      </c>
      <c r="C92" s="50">
        <v>104188.25</v>
      </c>
      <c r="D92" s="50">
        <v>76725</v>
      </c>
      <c r="E92" s="51">
        <v>100534</v>
      </c>
      <c r="F92" s="50">
        <v>88242</v>
      </c>
      <c r="G92" s="50">
        <f t="shared" si="25"/>
        <v>88242</v>
      </c>
      <c r="H92" s="50">
        <f t="shared" si="25"/>
        <v>88242</v>
      </c>
      <c r="I92" s="82"/>
    </row>
    <row r="93" spans="1:9" s="81" customFormat="1" ht="148.5" hidden="1" x14ac:dyDescent="0.25">
      <c r="A93" s="94" t="s">
        <v>184</v>
      </c>
      <c r="B93" s="49" t="s">
        <v>191</v>
      </c>
      <c r="C93" s="50">
        <f t="shared" ref="C93:H93" si="26">C94+C95+C96+C97+C98</f>
        <v>5000</v>
      </c>
      <c r="D93" s="50">
        <f t="shared" si="26"/>
        <v>19000</v>
      </c>
      <c r="E93" s="51">
        <f t="shared" si="26"/>
        <v>12000</v>
      </c>
      <c r="F93" s="50">
        <f t="shared" si="26"/>
        <v>17000</v>
      </c>
      <c r="G93" s="50">
        <f t="shared" si="26"/>
        <v>17000</v>
      </c>
      <c r="H93" s="50">
        <f t="shared" si="26"/>
        <v>17000</v>
      </c>
      <c r="I93" s="82"/>
    </row>
    <row r="94" spans="1:9" s="81" customFormat="1" ht="148.5" hidden="1" x14ac:dyDescent="0.25">
      <c r="A94" s="94" t="s">
        <v>184</v>
      </c>
      <c r="B94" s="49" t="s">
        <v>192</v>
      </c>
      <c r="C94" s="50"/>
      <c r="D94" s="50"/>
      <c r="E94" s="51"/>
      <c r="F94" s="50"/>
      <c r="G94" s="50"/>
      <c r="H94" s="50"/>
      <c r="I94" s="82"/>
    </row>
    <row r="95" spans="1:9" s="81" customFormat="1" ht="148.5" hidden="1" x14ac:dyDescent="0.25">
      <c r="A95" s="94" t="s">
        <v>184</v>
      </c>
      <c r="B95" s="49" t="s">
        <v>193</v>
      </c>
      <c r="C95" s="50"/>
      <c r="D95" s="50">
        <v>3000</v>
      </c>
      <c r="E95" s="51">
        <v>0</v>
      </c>
      <c r="F95" s="50">
        <v>2000</v>
      </c>
      <c r="G95" s="50">
        <v>2000</v>
      </c>
      <c r="H95" s="50">
        <v>2000</v>
      </c>
      <c r="I95" s="97"/>
    </row>
    <row r="96" spans="1:9" s="81" customFormat="1" ht="148.5" hidden="1" x14ac:dyDescent="0.25">
      <c r="A96" s="94" t="s">
        <v>184</v>
      </c>
      <c r="B96" s="49" t="s">
        <v>194</v>
      </c>
      <c r="C96" s="50">
        <v>250</v>
      </c>
      <c r="D96" s="50">
        <v>2000</v>
      </c>
      <c r="E96" s="51">
        <v>0</v>
      </c>
      <c r="F96" s="50">
        <v>1000</v>
      </c>
      <c r="G96" s="50">
        <v>1000</v>
      </c>
      <c r="H96" s="50">
        <v>1000</v>
      </c>
      <c r="I96" s="98"/>
    </row>
    <row r="97" spans="1:9" s="81" customFormat="1" ht="148.5" hidden="1" x14ac:dyDescent="0.25">
      <c r="A97" s="94" t="s">
        <v>184</v>
      </c>
      <c r="B97" s="49" t="s">
        <v>195</v>
      </c>
      <c r="C97" s="50"/>
      <c r="D97" s="50">
        <v>10000</v>
      </c>
      <c r="E97" s="51">
        <v>10000</v>
      </c>
      <c r="F97" s="50">
        <v>10000</v>
      </c>
      <c r="G97" s="50">
        <v>10000</v>
      </c>
      <c r="H97" s="50">
        <v>10000</v>
      </c>
      <c r="I97" s="99"/>
    </row>
    <row r="98" spans="1:9" s="81" customFormat="1" ht="148.5" hidden="1" x14ac:dyDescent="0.25">
      <c r="A98" s="94" t="s">
        <v>184</v>
      </c>
      <c r="B98" s="49" t="s">
        <v>196</v>
      </c>
      <c r="C98" s="50">
        <v>4750</v>
      </c>
      <c r="D98" s="50">
        <v>4000</v>
      </c>
      <c r="E98" s="51">
        <v>2000</v>
      </c>
      <c r="F98" s="50">
        <v>4000</v>
      </c>
      <c r="G98" s="50">
        <v>4000</v>
      </c>
      <c r="H98" s="50">
        <v>4000</v>
      </c>
      <c r="I98" s="100" t="s">
        <v>197</v>
      </c>
    </row>
    <row r="99" spans="1:9" s="89" customFormat="1" ht="115.5" x14ac:dyDescent="0.25">
      <c r="A99" s="90" t="s">
        <v>198</v>
      </c>
      <c r="B99" s="91" t="s">
        <v>199</v>
      </c>
      <c r="C99" s="92">
        <f>C101+C102+C100</f>
        <v>6482.21</v>
      </c>
      <c r="D99" s="92">
        <f>D101+D102+D100+D103</f>
        <v>10028</v>
      </c>
      <c r="E99" s="93">
        <f>E101+E102+E100+E103</f>
        <v>12631</v>
      </c>
      <c r="F99" s="92">
        <f>F101+F102+F100+F103</f>
        <v>11085</v>
      </c>
      <c r="G99" s="92">
        <f>G101+G102+G100+G103</f>
        <v>11085</v>
      </c>
      <c r="H99" s="92">
        <f>H101+H102+H100+H103</f>
        <v>11085</v>
      </c>
      <c r="I99" s="77" t="s">
        <v>179</v>
      </c>
    </row>
    <row r="100" spans="1:9" s="81" customFormat="1" ht="115.5" hidden="1" x14ac:dyDescent="0.25">
      <c r="A100" s="101" t="s">
        <v>198</v>
      </c>
      <c r="B100" s="49" t="s">
        <v>200</v>
      </c>
      <c r="C100" s="50">
        <v>150</v>
      </c>
      <c r="D100" s="50">
        <v>0</v>
      </c>
      <c r="E100" s="51">
        <v>0</v>
      </c>
      <c r="F100" s="50">
        <v>50</v>
      </c>
      <c r="G100" s="50">
        <f>F100</f>
        <v>50</v>
      </c>
      <c r="H100" s="50">
        <f>G100</f>
        <v>50</v>
      </c>
      <c r="I100" s="77" t="s">
        <v>179</v>
      </c>
    </row>
    <row r="101" spans="1:9" s="81" customFormat="1" ht="115.5" hidden="1" x14ac:dyDescent="0.25">
      <c r="A101" s="94" t="s">
        <v>198</v>
      </c>
      <c r="B101" s="49" t="s">
        <v>201</v>
      </c>
      <c r="C101" s="50">
        <v>4332.21</v>
      </c>
      <c r="D101" s="50">
        <v>8028</v>
      </c>
      <c r="E101" s="51">
        <v>10631</v>
      </c>
      <c r="F101" s="50">
        <v>9035</v>
      </c>
      <c r="G101" s="50">
        <f>F101</f>
        <v>9035</v>
      </c>
      <c r="H101" s="50">
        <f>G101</f>
        <v>9035</v>
      </c>
      <c r="I101" s="77" t="s">
        <v>179</v>
      </c>
    </row>
    <row r="102" spans="1:9" s="81" customFormat="1" ht="115.5" hidden="1" x14ac:dyDescent="0.25">
      <c r="A102" s="94" t="s">
        <v>198</v>
      </c>
      <c r="B102" s="49" t="s">
        <v>202</v>
      </c>
      <c r="C102" s="50">
        <v>2000</v>
      </c>
      <c r="D102" s="50">
        <v>2000</v>
      </c>
      <c r="E102" s="51">
        <v>2000</v>
      </c>
      <c r="F102" s="102">
        <v>2000</v>
      </c>
      <c r="G102" s="102">
        <v>2000</v>
      </c>
      <c r="H102" s="102">
        <v>2000</v>
      </c>
      <c r="I102" s="77" t="s">
        <v>179</v>
      </c>
    </row>
    <row r="103" spans="1:9" s="81" customFormat="1" ht="115.5" hidden="1" x14ac:dyDescent="0.25">
      <c r="A103" s="94" t="s">
        <v>203</v>
      </c>
      <c r="B103" s="49" t="s">
        <v>204</v>
      </c>
      <c r="C103" s="103">
        <v>0</v>
      </c>
      <c r="D103" s="95">
        <v>0</v>
      </c>
      <c r="E103" s="96">
        <v>0</v>
      </c>
      <c r="F103" s="104">
        <v>0</v>
      </c>
      <c r="G103" s="104">
        <f>F103</f>
        <v>0</v>
      </c>
      <c r="H103" s="104">
        <f>G103</f>
        <v>0</v>
      </c>
      <c r="I103" s="77" t="s">
        <v>179</v>
      </c>
    </row>
    <row r="104" spans="1:9" s="89" customFormat="1" ht="115.5" x14ac:dyDescent="0.25">
      <c r="A104" s="90" t="s">
        <v>205</v>
      </c>
      <c r="B104" s="91" t="s">
        <v>206</v>
      </c>
      <c r="C104" s="92">
        <v>0</v>
      </c>
      <c r="D104" s="92">
        <v>15333.33</v>
      </c>
      <c r="E104" s="93">
        <v>30000</v>
      </c>
      <c r="F104" s="92">
        <v>6670</v>
      </c>
      <c r="G104" s="92">
        <v>6670</v>
      </c>
      <c r="H104" s="92">
        <v>6670</v>
      </c>
      <c r="I104" s="77" t="s">
        <v>179</v>
      </c>
    </row>
    <row r="105" spans="1:9" s="89" customFormat="1" ht="115.5" x14ac:dyDescent="0.25">
      <c r="A105" s="90" t="s">
        <v>207</v>
      </c>
      <c r="B105" s="91" t="s">
        <v>208</v>
      </c>
      <c r="C105" s="92">
        <f t="shared" ref="C105:H105" si="27">C106+C107</f>
        <v>3000</v>
      </c>
      <c r="D105" s="92">
        <f t="shared" si="27"/>
        <v>10000</v>
      </c>
      <c r="E105" s="93">
        <f t="shared" si="27"/>
        <v>2667</v>
      </c>
      <c r="F105" s="92">
        <f t="shared" si="27"/>
        <v>2222</v>
      </c>
      <c r="G105" s="92">
        <f t="shared" si="27"/>
        <v>2222</v>
      </c>
      <c r="H105" s="92">
        <f t="shared" si="27"/>
        <v>2222</v>
      </c>
      <c r="I105" s="77" t="s">
        <v>179</v>
      </c>
    </row>
    <row r="106" spans="1:9" s="81" customFormat="1" ht="115.5" hidden="1" x14ac:dyDescent="0.25">
      <c r="A106" s="94" t="s">
        <v>207</v>
      </c>
      <c r="B106" s="49" t="s">
        <v>209</v>
      </c>
      <c r="C106" s="50">
        <v>3000</v>
      </c>
      <c r="D106" s="50">
        <v>1667</v>
      </c>
      <c r="E106" s="51">
        <v>2667</v>
      </c>
      <c r="F106" s="50">
        <v>2222</v>
      </c>
      <c r="G106" s="50">
        <f>F106</f>
        <v>2222</v>
      </c>
      <c r="H106" s="50">
        <f>G106</f>
        <v>2222</v>
      </c>
      <c r="I106" s="77" t="s">
        <v>179</v>
      </c>
    </row>
    <row r="107" spans="1:9" s="81" customFormat="1" ht="115.5" hidden="1" x14ac:dyDescent="0.25">
      <c r="A107" s="94" t="s">
        <v>207</v>
      </c>
      <c r="B107" s="49" t="s">
        <v>210</v>
      </c>
      <c r="C107" s="50"/>
      <c r="D107" s="50">
        <v>8333</v>
      </c>
      <c r="E107" s="51">
        <v>0</v>
      </c>
      <c r="F107" s="103">
        <v>0</v>
      </c>
      <c r="G107" s="103">
        <f>F107</f>
        <v>0</v>
      </c>
      <c r="H107" s="103">
        <f>G107</f>
        <v>0</v>
      </c>
      <c r="I107" s="77" t="s">
        <v>179</v>
      </c>
    </row>
    <row r="108" spans="1:9" s="89" customFormat="1" ht="115.5" x14ac:dyDescent="0.25">
      <c r="A108" s="90" t="s">
        <v>211</v>
      </c>
      <c r="B108" s="91" t="s">
        <v>212</v>
      </c>
      <c r="C108" s="92">
        <v>1500</v>
      </c>
      <c r="D108" s="92">
        <v>667</v>
      </c>
      <c r="E108" s="93">
        <v>0</v>
      </c>
      <c r="F108" s="92">
        <v>500</v>
      </c>
      <c r="G108" s="92">
        <v>500</v>
      </c>
      <c r="H108" s="92">
        <v>500</v>
      </c>
      <c r="I108" s="77" t="s">
        <v>179</v>
      </c>
    </row>
    <row r="109" spans="1:9" s="89" customFormat="1" ht="99" x14ac:dyDescent="0.25">
      <c r="A109" s="90" t="s">
        <v>213</v>
      </c>
      <c r="B109" s="91" t="s">
        <v>214</v>
      </c>
      <c r="C109" s="92">
        <v>0</v>
      </c>
      <c r="D109" s="92">
        <v>333</v>
      </c>
      <c r="E109" s="93">
        <v>0</v>
      </c>
      <c r="F109" s="92">
        <v>0</v>
      </c>
      <c r="G109" s="92">
        <v>0</v>
      </c>
      <c r="H109" s="92">
        <v>0</v>
      </c>
      <c r="I109" s="77" t="s">
        <v>179</v>
      </c>
    </row>
    <row r="110" spans="1:9" s="89" customFormat="1" ht="115.5" x14ac:dyDescent="0.25">
      <c r="A110" s="90" t="s">
        <v>215</v>
      </c>
      <c r="B110" s="91" t="s">
        <v>216</v>
      </c>
      <c r="C110" s="105">
        <v>0</v>
      </c>
      <c r="D110" s="92">
        <v>5500</v>
      </c>
      <c r="E110" s="93">
        <v>0</v>
      </c>
      <c r="F110" s="92">
        <v>5000</v>
      </c>
      <c r="G110" s="92">
        <v>5000</v>
      </c>
      <c r="H110" s="92">
        <v>5000</v>
      </c>
      <c r="I110" s="77" t="s">
        <v>179</v>
      </c>
    </row>
    <row r="111" spans="1:9" s="89" customFormat="1" ht="132" x14ac:dyDescent="0.25">
      <c r="A111" s="90" t="s">
        <v>217</v>
      </c>
      <c r="B111" s="91" t="s">
        <v>218</v>
      </c>
      <c r="C111" s="92">
        <f t="shared" ref="C111:H111" si="28">SUM(C112:C116)</f>
        <v>83750.540000000008</v>
      </c>
      <c r="D111" s="92">
        <f t="shared" si="28"/>
        <v>188995</v>
      </c>
      <c r="E111" s="93">
        <f t="shared" si="28"/>
        <v>20000</v>
      </c>
      <c r="F111" s="92">
        <f t="shared" si="28"/>
        <v>105750</v>
      </c>
      <c r="G111" s="92">
        <f t="shared" si="28"/>
        <v>105750</v>
      </c>
      <c r="H111" s="92">
        <f t="shared" si="28"/>
        <v>105750</v>
      </c>
      <c r="I111" s="77" t="s">
        <v>179</v>
      </c>
    </row>
    <row r="112" spans="1:9" s="81" customFormat="1" ht="132" hidden="1" x14ac:dyDescent="0.25">
      <c r="A112" s="94" t="s">
        <v>217</v>
      </c>
      <c r="B112" s="49" t="s">
        <v>219</v>
      </c>
      <c r="C112" s="50">
        <v>25250.54</v>
      </c>
      <c r="D112" s="50">
        <v>32056</v>
      </c>
      <c r="E112" s="51">
        <v>20000</v>
      </c>
      <c r="F112" s="50">
        <v>18417</v>
      </c>
      <c r="G112" s="50">
        <f>F112</f>
        <v>18417</v>
      </c>
      <c r="H112" s="50">
        <f>G112</f>
        <v>18417</v>
      </c>
      <c r="I112" s="77" t="s">
        <v>179</v>
      </c>
    </row>
    <row r="113" spans="1:9" s="81" customFormat="1" ht="132" hidden="1" x14ac:dyDescent="0.25">
      <c r="A113" s="94" t="s">
        <v>217</v>
      </c>
      <c r="B113" s="49" t="s">
        <v>220</v>
      </c>
      <c r="C113" s="50">
        <v>20000</v>
      </c>
      <c r="D113" s="50">
        <v>12272</v>
      </c>
      <c r="E113" s="51">
        <v>0</v>
      </c>
      <c r="F113" s="50">
        <v>10000</v>
      </c>
      <c r="G113" s="50">
        <v>10000</v>
      </c>
      <c r="H113" s="50">
        <v>10000</v>
      </c>
      <c r="I113" s="77" t="s">
        <v>179</v>
      </c>
    </row>
    <row r="114" spans="1:9" s="81" customFormat="1" ht="132" hidden="1" x14ac:dyDescent="0.25">
      <c r="A114" s="94" t="s">
        <v>217</v>
      </c>
      <c r="B114" s="49" t="s">
        <v>221</v>
      </c>
      <c r="C114" s="50">
        <v>30000</v>
      </c>
      <c r="D114" s="50">
        <v>7778</v>
      </c>
      <c r="E114" s="51">
        <v>0</v>
      </c>
      <c r="F114" s="50">
        <v>13333</v>
      </c>
      <c r="G114" s="50">
        <v>13333</v>
      </c>
      <c r="H114" s="50">
        <v>13333</v>
      </c>
      <c r="I114" s="77" t="s">
        <v>179</v>
      </c>
    </row>
    <row r="115" spans="1:9" s="81" customFormat="1" ht="132" hidden="1" x14ac:dyDescent="0.25">
      <c r="A115" s="94" t="s">
        <v>217</v>
      </c>
      <c r="B115" s="49" t="s">
        <v>222</v>
      </c>
      <c r="C115" s="50"/>
      <c r="D115" s="50">
        <v>133333</v>
      </c>
      <c r="E115" s="51">
        <v>0</v>
      </c>
      <c r="F115" s="50">
        <v>60000</v>
      </c>
      <c r="G115" s="50">
        <v>60000</v>
      </c>
      <c r="H115" s="50">
        <v>60000</v>
      </c>
      <c r="I115" s="77" t="s">
        <v>179</v>
      </c>
    </row>
    <row r="116" spans="1:9" s="81" customFormat="1" ht="132" hidden="1" x14ac:dyDescent="0.25">
      <c r="A116" s="94" t="s">
        <v>217</v>
      </c>
      <c r="B116" s="49" t="s">
        <v>223</v>
      </c>
      <c r="C116" s="50">
        <v>8500</v>
      </c>
      <c r="D116" s="50">
        <v>3556</v>
      </c>
      <c r="E116" s="51">
        <v>0</v>
      </c>
      <c r="F116" s="50">
        <v>4000</v>
      </c>
      <c r="G116" s="50">
        <v>4000</v>
      </c>
      <c r="H116" s="50">
        <v>4000</v>
      </c>
      <c r="I116" s="77" t="s">
        <v>179</v>
      </c>
    </row>
    <row r="117" spans="1:9" s="89" customFormat="1" ht="165" x14ac:dyDescent="0.25">
      <c r="A117" s="90" t="s">
        <v>224</v>
      </c>
      <c r="B117" s="91" t="s">
        <v>225</v>
      </c>
      <c r="C117" s="92">
        <f t="shared" ref="C117:H117" si="29">SUM(C118:C121)</f>
        <v>5850</v>
      </c>
      <c r="D117" s="92">
        <f t="shared" si="29"/>
        <v>7475</v>
      </c>
      <c r="E117" s="93">
        <f t="shared" si="29"/>
        <v>17934</v>
      </c>
      <c r="F117" s="92">
        <f t="shared" si="29"/>
        <v>12570</v>
      </c>
      <c r="G117" s="92">
        <f t="shared" si="29"/>
        <v>12570</v>
      </c>
      <c r="H117" s="92">
        <f t="shared" si="29"/>
        <v>12570</v>
      </c>
      <c r="I117" s="77" t="s">
        <v>179</v>
      </c>
    </row>
    <row r="118" spans="1:9" s="81" customFormat="1" ht="165" hidden="1" x14ac:dyDescent="0.25">
      <c r="A118" s="94" t="s">
        <v>224</v>
      </c>
      <c r="B118" s="49" t="s">
        <v>226</v>
      </c>
      <c r="C118" s="50">
        <v>1100</v>
      </c>
      <c r="D118" s="50">
        <v>1981</v>
      </c>
      <c r="E118" s="51">
        <v>1300</v>
      </c>
      <c r="F118" s="50">
        <v>2058</v>
      </c>
      <c r="G118" s="50">
        <f t="shared" ref="G118:H121" si="30">F118</f>
        <v>2058</v>
      </c>
      <c r="H118" s="50">
        <f t="shared" si="30"/>
        <v>2058</v>
      </c>
      <c r="I118" s="77" t="s">
        <v>179</v>
      </c>
    </row>
    <row r="119" spans="1:9" s="81" customFormat="1" ht="165" hidden="1" x14ac:dyDescent="0.25">
      <c r="A119" s="94" t="s">
        <v>224</v>
      </c>
      <c r="B119" s="49" t="s">
        <v>227</v>
      </c>
      <c r="C119" s="50">
        <v>1050</v>
      </c>
      <c r="D119" s="50">
        <v>333</v>
      </c>
      <c r="E119" s="51">
        <v>2667</v>
      </c>
      <c r="F119" s="50">
        <v>1239</v>
      </c>
      <c r="G119" s="50">
        <f t="shared" si="30"/>
        <v>1239</v>
      </c>
      <c r="H119" s="50">
        <f t="shared" si="30"/>
        <v>1239</v>
      </c>
      <c r="I119" s="77" t="s">
        <v>179</v>
      </c>
    </row>
    <row r="120" spans="1:9" s="81" customFormat="1" ht="165" hidden="1" x14ac:dyDescent="0.25">
      <c r="A120" s="94" t="s">
        <v>224</v>
      </c>
      <c r="B120" s="49" t="s">
        <v>228</v>
      </c>
      <c r="C120" s="50">
        <v>2500</v>
      </c>
      <c r="D120" s="50">
        <v>4444</v>
      </c>
      <c r="E120" s="51">
        <v>0</v>
      </c>
      <c r="F120" s="50">
        <v>4167</v>
      </c>
      <c r="G120" s="50">
        <f t="shared" si="30"/>
        <v>4167</v>
      </c>
      <c r="H120" s="50">
        <f t="shared" si="30"/>
        <v>4167</v>
      </c>
      <c r="I120" s="77" t="s">
        <v>179</v>
      </c>
    </row>
    <row r="121" spans="1:9" s="81" customFormat="1" ht="165" hidden="1" x14ac:dyDescent="0.25">
      <c r="A121" s="94" t="s">
        <v>224</v>
      </c>
      <c r="B121" s="49" t="s">
        <v>229</v>
      </c>
      <c r="C121" s="50">
        <v>1200</v>
      </c>
      <c r="D121" s="50">
        <v>717</v>
      </c>
      <c r="E121" s="51">
        <v>13967</v>
      </c>
      <c r="F121" s="50">
        <v>5106</v>
      </c>
      <c r="G121" s="50">
        <f t="shared" si="30"/>
        <v>5106</v>
      </c>
      <c r="H121" s="50">
        <f t="shared" si="30"/>
        <v>5106</v>
      </c>
      <c r="I121" s="77" t="s">
        <v>179</v>
      </c>
    </row>
    <row r="122" spans="1:9" s="89" customFormat="1" ht="165" x14ac:dyDescent="0.25">
      <c r="A122" s="90" t="s">
        <v>230</v>
      </c>
      <c r="B122" s="91" t="s">
        <v>231</v>
      </c>
      <c r="C122" s="92">
        <v>15000</v>
      </c>
      <c r="D122" s="92">
        <v>15000</v>
      </c>
      <c r="E122" s="93">
        <v>90500</v>
      </c>
      <c r="F122" s="92">
        <v>25000</v>
      </c>
      <c r="G122" s="92">
        <v>25000</v>
      </c>
      <c r="H122" s="92">
        <v>25000</v>
      </c>
      <c r="I122" s="77" t="s">
        <v>179</v>
      </c>
    </row>
    <row r="123" spans="1:9" s="89" customFormat="1" ht="297" x14ac:dyDescent="0.25">
      <c r="A123" s="106" t="s">
        <v>232</v>
      </c>
      <c r="B123" s="91" t="s">
        <v>233</v>
      </c>
      <c r="C123" s="105">
        <v>0</v>
      </c>
      <c r="D123" s="92">
        <v>0</v>
      </c>
      <c r="E123" s="93">
        <v>0</v>
      </c>
      <c r="F123" s="92">
        <v>10000</v>
      </c>
      <c r="G123" s="92">
        <v>10000</v>
      </c>
      <c r="H123" s="92">
        <v>10000</v>
      </c>
      <c r="I123" s="77" t="s">
        <v>179</v>
      </c>
    </row>
    <row r="124" spans="1:9" s="89" customFormat="1" ht="115.5" x14ac:dyDescent="0.25">
      <c r="A124" s="90" t="s">
        <v>234</v>
      </c>
      <c r="B124" s="91" t="s">
        <v>235</v>
      </c>
      <c r="C124" s="92">
        <f t="shared" ref="C124:H124" si="31">SUM(C125:C127)</f>
        <v>8942.33</v>
      </c>
      <c r="D124" s="92">
        <f t="shared" si="31"/>
        <v>7120</v>
      </c>
      <c r="E124" s="93">
        <f t="shared" si="31"/>
        <v>14878</v>
      </c>
      <c r="F124" s="92">
        <f t="shared" si="31"/>
        <v>9624</v>
      </c>
      <c r="G124" s="92">
        <f t="shared" si="31"/>
        <v>9624</v>
      </c>
      <c r="H124" s="92">
        <f t="shared" si="31"/>
        <v>9624</v>
      </c>
      <c r="I124" s="77" t="s">
        <v>179</v>
      </c>
    </row>
    <row r="125" spans="1:9" s="81" customFormat="1" ht="115.5" hidden="1" x14ac:dyDescent="0.25">
      <c r="A125" s="94" t="s">
        <v>234</v>
      </c>
      <c r="B125" s="49" t="s">
        <v>236</v>
      </c>
      <c r="C125" s="50"/>
      <c r="D125" s="50">
        <v>333</v>
      </c>
      <c r="E125" s="51">
        <v>1333</v>
      </c>
      <c r="F125" s="50">
        <v>778</v>
      </c>
      <c r="G125" s="50">
        <f>F125</f>
        <v>778</v>
      </c>
      <c r="H125" s="50">
        <f>G125</f>
        <v>778</v>
      </c>
      <c r="I125" s="77" t="s">
        <v>179</v>
      </c>
    </row>
    <row r="126" spans="1:9" s="81" customFormat="1" ht="115.5" hidden="1" x14ac:dyDescent="0.25">
      <c r="A126" s="94" t="s">
        <v>234</v>
      </c>
      <c r="B126" s="49" t="s">
        <v>237</v>
      </c>
      <c r="C126" s="50">
        <v>5592.33</v>
      </c>
      <c r="D126" s="50">
        <v>2431</v>
      </c>
      <c r="E126" s="51">
        <v>6767</v>
      </c>
      <c r="F126" s="50">
        <v>4970</v>
      </c>
      <c r="G126" s="50">
        <f>F126</f>
        <v>4970</v>
      </c>
      <c r="H126" s="50">
        <f>G126</f>
        <v>4970</v>
      </c>
      <c r="I126" s="77" t="s">
        <v>179</v>
      </c>
    </row>
    <row r="127" spans="1:9" s="81" customFormat="1" ht="115.5" hidden="1" x14ac:dyDescent="0.25">
      <c r="A127" s="94" t="s">
        <v>234</v>
      </c>
      <c r="B127" s="49" t="s">
        <v>238</v>
      </c>
      <c r="C127" s="50">
        <v>3350</v>
      </c>
      <c r="D127" s="50">
        <v>4356</v>
      </c>
      <c r="E127" s="51">
        <v>6778</v>
      </c>
      <c r="F127" s="50">
        <v>3876</v>
      </c>
      <c r="G127" s="50">
        <v>3876</v>
      </c>
      <c r="H127" s="50">
        <v>3876</v>
      </c>
      <c r="I127" s="77" t="s">
        <v>179</v>
      </c>
    </row>
    <row r="128" spans="1:9" s="89" customFormat="1" ht="115.5" x14ac:dyDescent="0.25">
      <c r="A128" s="90" t="s">
        <v>239</v>
      </c>
      <c r="B128" s="91" t="s">
        <v>240</v>
      </c>
      <c r="C128" s="92">
        <f t="shared" ref="C128:H128" si="32">C129+C137</f>
        <v>573298.63</v>
      </c>
      <c r="D128" s="92">
        <f t="shared" si="32"/>
        <v>294255</v>
      </c>
      <c r="E128" s="93">
        <f t="shared" si="32"/>
        <v>33410</v>
      </c>
      <c r="F128" s="92">
        <f t="shared" si="32"/>
        <v>227936</v>
      </c>
      <c r="G128" s="92">
        <f t="shared" si="32"/>
        <v>227936</v>
      </c>
      <c r="H128" s="92">
        <f t="shared" si="32"/>
        <v>227936</v>
      </c>
      <c r="I128" s="77" t="s">
        <v>179</v>
      </c>
    </row>
    <row r="129" spans="1:9" s="81" customFormat="1" ht="115.5" hidden="1" x14ac:dyDescent="0.25">
      <c r="A129" s="107" t="s">
        <v>239</v>
      </c>
      <c r="B129" s="49" t="s">
        <v>241</v>
      </c>
      <c r="C129" s="50">
        <f t="shared" ref="C129:H129" si="33">SUM(C130:C136)</f>
        <v>570298.63</v>
      </c>
      <c r="D129" s="50">
        <f t="shared" si="33"/>
        <v>290255</v>
      </c>
      <c r="E129" s="51">
        <f t="shared" si="33"/>
        <v>33410</v>
      </c>
      <c r="F129" s="50">
        <f t="shared" si="33"/>
        <v>226936</v>
      </c>
      <c r="G129" s="50">
        <f t="shared" si="33"/>
        <v>226936</v>
      </c>
      <c r="H129" s="50">
        <f t="shared" si="33"/>
        <v>226936</v>
      </c>
      <c r="I129" s="77" t="s">
        <v>179</v>
      </c>
    </row>
    <row r="130" spans="1:9" s="81" customFormat="1" ht="115.5" hidden="1" x14ac:dyDescent="0.25">
      <c r="A130" s="107" t="s">
        <v>239</v>
      </c>
      <c r="B130" s="49" t="s">
        <v>242</v>
      </c>
      <c r="C130" s="50">
        <v>5000</v>
      </c>
      <c r="D130" s="50">
        <v>12222</v>
      </c>
      <c r="E130" s="51">
        <v>667</v>
      </c>
      <c r="F130" s="95">
        <v>1889</v>
      </c>
      <c r="G130" s="95">
        <f t="shared" ref="G130:H136" si="34">F130</f>
        <v>1889</v>
      </c>
      <c r="H130" s="95">
        <f t="shared" si="34"/>
        <v>1889</v>
      </c>
      <c r="I130" s="77" t="s">
        <v>179</v>
      </c>
    </row>
    <row r="131" spans="1:9" s="81" customFormat="1" ht="132" hidden="1" x14ac:dyDescent="0.25">
      <c r="A131" s="107" t="s">
        <v>243</v>
      </c>
      <c r="B131" s="49" t="s">
        <v>244</v>
      </c>
      <c r="C131" s="95">
        <v>0</v>
      </c>
      <c r="D131" s="95">
        <v>0</v>
      </c>
      <c r="E131" s="96">
        <v>67</v>
      </c>
      <c r="F131" s="95">
        <v>22</v>
      </c>
      <c r="G131" s="95">
        <f t="shared" si="34"/>
        <v>22</v>
      </c>
      <c r="H131" s="95">
        <f t="shared" si="34"/>
        <v>22</v>
      </c>
      <c r="I131" s="77" t="s">
        <v>179</v>
      </c>
    </row>
    <row r="132" spans="1:9" s="81" customFormat="1" ht="115.5" hidden="1" x14ac:dyDescent="0.25">
      <c r="A132" s="107" t="s">
        <v>239</v>
      </c>
      <c r="B132" s="49" t="s">
        <v>245</v>
      </c>
      <c r="C132" s="50"/>
      <c r="D132" s="50">
        <v>667</v>
      </c>
      <c r="E132" s="51">
        <v>467</v>
      </c>
      <c r="F132" s="50">
        <v>489</v>
      </c>
      <c r="G132" s="95">
        <f t="shared" si="34"/>
        <v>489</v>
      </c>
      <c r="H132" s="95">
        <f t="shared" si="34"/>
        <v>489</v>
      </c>
      <c r="I132" s="77" t="s">
        <v>179</v>
      </c>
    </row>
    <row r="133" spans="1:9" s="81" customFormat="1" ht="115.5" hidden="1" x14ac:dyDescent="0.25">
      <c r="A133" s="108" t="s">
        <v>239</v>
      </c>
      <c r="B133" s="49" t="s">
        <v>246</v>
      </c>
      <c r="C133" s="50">
        <v>500000</v>
      </c>
      <c r="D133" s="50">
        <v>222222</v>
      </c>
      <c r="E133" s="51">
        <v>0</v>
      </c>
      <c r="F133" s="50">
        <v>166667</v>
      </c>
      <c r="G133" s="95">
        <f t="shared" si="34"/>
        <v>166667</v>
      </c>
      <c r="H133" s="95">
        <f t="shared" si="34"/>
        <v>166667</v>
      </c>
      <c r="I133" s="77" t="s">
        <v>179</v>
      </c>
    </row>
    <row r="134" spans="1:9" s="81" customFormat="1" ht="115.5" hidden="1" x14ac:dyDescent="0.25">
      <c r="A134" s="107" t="s">
        <v>239</v>
      </c>
      <c r="B134" s="49" t="s">
        <v>247</v>
      </c>
      <c r="C134" s="50">
        <v>21000</v>
      </c>
      <c r="D134" s="50">
        <v>9333</v>
      </c>
      <c r="E134" s="51">
        <v>13333</v>
      </c>
      <c r="F134" s="50">
        <v>11444</v>
      </c>
      <c r="G134" s="95">
        <f t="shared" si="34"/>
        <v>11444</v>
      </c>
      <c r="H134" s="95">
        <f t="shared" si="34"/>
        <v>11444</v>
      </c>
      <c r="I134" s="77" t="s">
        <v>179</v>
      </c>
    </row>
    <row r="135" spans="1:9" s="81" customFormat="1" ht="115.5" hidden="1" x14ac:dyDescent="0.25">
      <c r="A135" s="107" t="s">
        <v>239</v>
      </c>
      <c r="B135" s="49" t="s">
        <v>248</v>
      </c>
      <c r="C135" s="50"/>
      <c r="D135" s="50"/>
      <c r="E135" s="51">
        <v>3667</v>
      </c>
      <c r="F135" s="50">
        <v>1222</v>
      </c>
      <c r="G135" s="95">
        <f t="shared" si="34"/>
        <v>1222</v>
      </c>
      <c r="H135" s="95">
        <f t="shared" si="34"/>
        <v>1222</v>
      </c>
      <c r="I135" s="77" t="s">
        <v>179</v>
      </c>
    </row>
    <row r="136" spans="1:9" s="81" customFormat="1" ht="115.5" hidden="1" x14ac:dyDescent="0.25">
      <c r="A136" s="107" t="s">
        <v>239</v>
      </c>
      <c r="B136" s="49" t="s">
        <v>249</v>
      </c>
      <c r="C136" s="50">
        <v>44298.63</v>
      </c>
      <c r="D136" s="50">
        <v>45811</v>
      </c>
      <c r="E136" s="51">
        <v>15209</v>
      </c>
      <c r="F136" s="50">
        <v>45203</v>
      </c>
      <c r="G136" s="95">
        <f t="shared" si="34"/>
        <v>45203</v>
      </c>
      <c r="H136" s="95">
        <f t="shared" si="34"/>
        <v>45203</v>
      </c>
      <c r="I136" s="77" t="s">
        <v>179</v>
      </c>
    </row>
    <row r="137" spans="1:9" s="81" customFormat="1" ht="115.5" hidden="1" x14ac:dyDescent="0.25">
      <c r="A137" s="107" t="s">
        <v>239</v>
      </c>
      <c r="B137" s="49" t="s">
        <v>250</v>
      </c>
      <c r="C137" s="50">
        <v>3000</v>
      </c>
      <c r="D137" s="50">
        <v>4000</v>
      </c>
      <c r="E137" s="51">
        <v>0</v>
      </c>
      <c r="F137" s="102">
        <v>1000</v>
      </c>
      <c r="G137" s="102">
        <v>1000</v>
      </c>
      <c r="H137" s="102">
        <v>1000</v>
      </c>
      <c r="I137" s="77" t="s">
        <v>179</v>
      </c>
    </row>
    <row r="138" spans="1:9" s="89" customFormat="1" ht="99" x14ac:dyDescent="0.25">
      <c r="A138" s="90" t="s">
        <v>251</v>
      </c>
      <c r="B138" s="91" t="s">
        <v>252</v>
      </c>
      <c r="C138" s="92">
        <v>-10000</v>
      </c>
      <c r="D138" s="92">
        <v>300000</v>
      </c>
      <c r="E138" s="93">
        <v>0</v>
      </c>
      <c r="F138" s="92">
        <v>100000</v>
      </c>
      <c r="G138" s="92">
        <v>0</v>
      </c>
      <c r="H138" s="92">
        <v>0</v>
      </c>
      <c r="I138" s="77" t="s">
        <v>179</v>
      </c>
    </row>
    <row r="139" spans="1:9" s="89" customFormat="1" ht="132" x14ac:dyDescent="0.25">
      <c r="A139" s="90" t="s">
        <v>253</v>
      </c>
      <c r="B139" s="91" t="s">
        <v>254</v>
      </c>
      <c r="C139" s="92">
        <f t="shared" ref="C139:H139" si="35">C140+C146</f>
        <v>651233.53</v>
      </c>
      <c r="D139" s="92">
        <f t="shared" si="35"/>
        <v>412878</v>
      </c>
      <c r="E139" s="93">
        <f t="shared" si="35"/>
        <v>340204</v>
      </c>
      <c r="F139" s="92">
        <f t="shared" si="35"/>
        <v>439436</v>
      </c>
      <c r="G139" s="92">
        <f t="shared" si="35"/>
        <v>439436</v>
      </c>
      <c r="H139" s="92">
        <f t="shared" si="35"/>
        <v>439436</v>
      </c>
      <c r="I139" s="77" t="s">
        <v>179</v>
      </c>
    </row>
    <row r="140" spans="1:9" s="81" customFormat="1" ht="132" hidden="1" x14ac:dyDescent="0.25">
      <c r="A140" s="107" t="s">
        <v>253</v>
      </c>
      <c r="B140" s="49" t="s">
        <v>255</v>
      </c>
      <c r="C140" s="50">
        <f t="shared" ref="C140:H140" si="36">SUM(C141:C145)</f>
        <v>643733.53</v>
      </c>
      <c r="D140" s="50">
        <f t="shared" si="36"/>
        <v>405878</v>
      </c>
      <c r="E140" s="51">
        <f t="shared" si="36"/>
        <v>327204</v>
      </c>
      <c r="F140" s="50">
        <f t="shared" si="36"/>
        <v>426436</v>
      </c>
      <c r="G140" s="50">
        <f t="shared" si="36"/>
        <v>426436</v>
      </c>
      <c r="H140" s="50">
        <f t="shared" si="36"/>
        <v>426436</v>
      </c>
      <c r="I140" s="77" t="s">
        <v>179</v>
      </c>
    </row>
    <row r="141" spans="1:9" s="81" customFormat="1" ht="132" hidden="1" x14ac:dyDescent="0.25">
      <c r="A141" s="107" t="s">
        <v>253</v>
      </c>
      <c r="B141" s="49" t="s">
        <v>256</v>
      </c>
      <c r="C141" s="50"/>
      <c r="D141" s="50">
        <v>833</v>
      </c>
      <c r="E141" s="51">
        <v>0</v>
      </c>
      <c r="F141" s="50">
        <v>833</v>
      </c>
      <c r="G141" s="50">
        <v>833</v>
      </c>
      <c r="H141" s="50">
        <v>833</v>
      </c>
      <c r="I141" s="77" t="s">
        <v>179</v>
      </c>
    </row>
    <row r="142" spans="1:9" s="81" customFormat="1" ht="87.95" hidden="1" customHeight="1" x14ac:dyDescent="0.25">
      <c r="A142" s="107" t="s">
        <v>253</v>
      </c>
      <c r="B142" s="49" t="s">
        <v>257</v>
      </c>
      <c r="C142" s="50"/>
      <c r="D142" s="50"/>
      <c r="E142" s="51">
        <v>3333</v>
      </c>
      <c r="F142" s="50">
        <v>1111</v>
      </c>
      <c r="G142" s="50">
        <f t="shared" ref="G142:H145" si="37">F142</f>
        <v>1111</v>
      </c>
      <c r="H142" s="50">
        <f t="shared" si="37"/>
        <v>1111</v>
      </c>
      <c r="I142" s="77" t="s">
        <v>179</v>
      </c>
    </row>
    <row r="143" spans="1:9" s="81" customFormat="1" ht="74.099999999999994" hidden="1" customHeight="1" x14ac:dyDescent="0.25">
      <c r="A143" s="107" t="s">
        <v>253</v>
      </c>
      <c r="B143" s="49" t="s">
        <v>258</v>
      </c>
      <c r="C143" s="50">
        <v>2500</v>
      </c>
      <c r="D143" s="50">
        <v>1111</v>
      </c>
      <c r="E143" s="51">
        <v>0</v>
      </c>
      <c r="F143" s="50">
        <v>833</v>
      </c>
      <c r="G143" s="50">
        <f t="shared" si="37"/>
        <v>833</v>
      </c>
      <c r="H143" s="50">
        <f t="shared" si="37"/>
        <v>833</v>
      </c>
      <c r="I143" s="77" t="s">
        <v>179</v>
      </c>
    </row>
    <row r="144" spans="1:9" s="81" customFormat="1" ht="66.599999999999994" hidden="1" customHeight="1" x14ac:dyDescent="0.25">
      <c r="A144" s="107" t="s">
        <v>253</v>
      </c>
      <c r="B144" s="49" t="s">
        <v>259</v>
      </c>
      <c r="C144" s="50">
        <v>37841.42</v>
      </c>
      <c r="D144" s="50">
        <v>21037</v>
      </c>
      <c r="E144" s="51">
        <v>29266</v>
      </c>
      <c r="F144" s="50">
        <v>29054</v>
      </c>
      <c r="G144" s="50">
        <f t="shared" si="37"/>
        <v>29054</v>
      </c>
      <c r="H144" s="50">
        <f t="shared" si="37"/>
        <v>29054</v>
      </c>
      <c r="I144" s="77" t="s">
        <v>179</v>
      </c>
    </row>
    <row r="145" spans="1:9" s="81" customFormat="1" ht="71.650000000000006" hidden="1" customHeight="1" x14ac:dyDescent="0.25">
      <c r="A145" s="107" t="s">
        <v>253</v>
      </c>
      <c r="B145" s="49" t="s">
        <v>260</v>
      </c>
      <c r="C145" s="50">
        <v>603392.11</v>
      </c>
      <c r="D145" s="50">
        <v>382897</v>
      </c>
      <c r="E145" s="51">
        <v>294605</v>
      </c>
      <c r="F145" s="50">
        <v>394605</v>
      </c>
      <c r="G145" s="50">
        <f t="shared" si="37"/>
        <v>394605</v>
      </c>
      <c r="H145" s="50">
        <f t="shared" si="37"/>
        <v>394605</v>
      </c>
      <c r="I145" s="77" t="s">
        <v>179</v>
      </c>
    </row>
    <row r="146" spans="1:9" s="81" customFormat="1" ht="132" hidden="1" x14ac:dyDescent="0.25">
      <c r="A146" s="107" t="s">
        <v>253</v>
      </c>
      <c r="B146" s="49" t="s">
        <v>261</v>
      </c>
      <c r="C146" s="50">
        <f t="shared" ref="C146:H146" si="38">SUM(C147:C148)</f>
        <v>7500</v>
      </c>
      <c r="D146" s="50">
        <f t="shared" si="38"/>
        <v>7000</v>
      </c>
      <c r="E146" s="51">
        <f t="shared" si="38"/>
        <v>13000</v>
      </c>
      <c r="F146" s="50">
        <f t="shared" si="38"/>
        <v>13000</v>
      </c>
      <c r="G146" s="50">
        <f t="shared" si="38"/>
        <v>13000</v>
      </c>
      <c r="H146" s="50">
        <f t="shared" si="38"/>
        <v>13000</v>
      </c>
      <c r="I146" s="77" t="s">
        <v>179</v>
      </c>
    </row>
    <row r="147" spans="1:9" s="81" customFormat="1" ht="71.45" hidden="1" customHeight="1" x14ac:dyDescent="0.25">
      <c r="A147" s="107" t="s">
        <v>253</v>
      </c>
      <c r="B147" s="49" t="s">
        <v>262</v>
      </c>
      <c r="C147" s="50">
        <v>1500</v>
      </c>
      <c r="D147" s="50">
        <v>3000</v>
      </c>
      <c r="E147" s="51">
        <v>3000</v>
      </c>
      <c r="F147" s="50">
        <v>3000</v>
      </c>
      <c r="G147" s="50">
        <v>3000</v>
      </c>
      <c r="H147" s="50">
        <v>3000</v>
      </c>
      <c r="I147" s="77" t="s">
        <v>179</v>
      </c>
    </row>
    <row r="148" spans="1:9" s="81" customFormat="1" ht="77.45" hidden="1" customHeight="1" x14ac:dyDescent="0.25">
      <c r="A148" s="107" t="s">
        <v>253</v>
      </c>
      <c r="B148" s="49" t="s">
        <v>263</v>
      </c>
      <c r="C148" s="50">
        <v>6000</v>
      </c>
      <c r="D148" s="50">
        <v>4000</v>
      </c>
      <c r="E148" s="51">
        <v>10000</v>
      </c>
      <c r="F148" s="50">
        <v>10000</v>
      </c>
      <c r="G148" s="50">
        <v>10000</v>
      </c>
      <c r="H148" s="50">
        <v>10000</v>
      </c>
      <c r="I148" s="77" t="s">
        <v>179</v>
      </c>
    </row>
    <row r="149" spans="1:9" s="89" customFormat="1" ht="66" x14ac:dyDescent="0.25">
      <c r="A149" s="90" t="s">
        <v>264</v>
      </c>
      <c r="B149" s="91" t="s">
        <v>265</v>
      </c>
      <c r="C149" s="92">
        <v>59708.19</v>
      </c>
      <c r="D149" s="92">
        <v>120000</v>
      </c>
      <c r="E149" s="93">
        <v>30000</v>
      </c>
      <c r="F149" s="92">
        <v>50000</v>
      </c>
      <c r="G149" s="92">
        <v>50000</v>
      </c>
      <c r="H149" s="92">
        <v>50000</v>
      </c>
      <c r="I149" s="77" t="s">
        <v>179</v>
      </c>
    </row>
    <row r="150" spans="1:9" s="89" customFormat="1" ht="99" x14ac:dyDescent="0.25">
      <c r="A150" s="90" t="s">
        <v>266</v>
      </c>
      <c r="B150" s="109" t="s">
        <v>267</v>
      </c>
      <c r="C150" s="92">
        <f t="shared" ref="C150:H150" si="39">C151+C152+C153</f>
        <v>222570.90000000002</v>
      </c>
      <c r="D150" s="92">
        <f t="shared" si="39"/>
        <v>549759.54</v>
      </c>
      <c r="E150" s="93">
        <f t="shared" si="39"/>
        <v>16651.86</v>
      </c>
      <c r="F150" s="92">
        <f t="shared" si="39"/>
        <v>20000</v>
      </c>
      <c r="G150" s="92">
        <f t="shared" si="39"/>
        <v>20000</v>
      </c>
      <c r="H150" s="92">
        <f t="shared" si="39"/>
        <v>20000</v>
      </c>
      <c r="I150" s="77" t="s">
        <v>179</v>
      </c>
    </row>
    <row r="151" spans="1:9" s="81" customFormat="1" ht="99" hidden="1" x14ac:dyDescent="0.25">
      <c r="A151" s="94" t="s">
        <v>266</v>
      </c>
      <c r="B151" s="83" t="s">
        <v>268</v>
      </c>
      <c r="C151" s="50">
        <v>1293.95</v>
      </c>
      <c r="D151" s="50">
        <v>0</v>
      </c>
      <c r="E151" s="51">
        <v>0</v>
      </c>
      <c r="F151" s="50">
        <f>0</f>
        <v>0</v>
      </c>
      <c r="G151" s="50">
        <f>0</f>
        <v>0</v>
      </c>
      <c r="H151" s="50">
        <f>0</f>
        <v>0</v>
      </c>
      <c r="I151" s="77" t="s">
        <v>179</v>
      </c>
    </row>
    <row r="152" spans="1:9" s="81" customFormat="1" ht="99" hidden="1" x14ac:dyDescent="0.25">
      <c r="A152" s="94" t="s">
        <v>266</v>
      </c>
      <c r="B152" s="83" t="s">
        <v>269</v>
      </c>
      <c r="C152" s="50">
        <v>0</v>
      </c>
      <c r="D152" s="50">
        <v>0</v>
      </c>
      <c r="E152" s="51">
        <v>0</v>
      </c>
      <c r="F152" s="50">
        <f>0</f>
        <v>0</v>
      </c>
      <c r="G152" s="50">
        <f>0</f>
        <v>0</v>
      </c>
      <c r="H152" s="50">
        <f>0</f>
        <v>0</v>
      </c>
      <c r="I152" s="77" t="s">
        <v>179</v>
      </c>
    </row>
    <row r="153" spans="1:9" s="81" customFormat="1" ht="69.75" hidden="1" customHeight="1" x14ac:dyDescent="0.25">
      <c r="A153" s="94" t="s">
        <v>266</v>
      </c>
      <c r="B153" s="49" t="s">
        <v>270</v>
      </c>
      <c r="C153" s="50">
        <v>221276.95</v>
      </c>
      <c r="D153" s="50">
        <v>549759.54</v>
      </c>
      <c r="E153" s="51">
        <v>16651.86</v>
      </c>
      <c r="F153" s="50">
        <v>20000</v>
      </c>
      <c r="G153" s="50">
        <v>20000</v>
      </c>
      <c r="H153" s="50">
        <v>20000</v>
      </c>
      <c r="I153" s="77" t="s">
        <v>179</v>
      </c>
    </row>
    <row r="154" spans="1:9" s="89" customFormat="1" ht="99" x14ac:dyDescent="0.25">
      <c r="A154" s="90" t="s">
        <v>271</v>
      </c>
      <c r="B154" s="109" t="s">
        <v>272</v>
      </c>
      <c r="C154" s="92">
        <f t="shared" ref="C154:H154" si="40">C155+C156</f>
        <v>1704959.22</v>
      </c>
      <c r="D154" s="92">
        <f t="shared" si="40"/>
        <v>1237366.8199999998</v>
      </c>
      <c r="E154" s="93">
        <f t="shared" si="40"/>
        <v>2629375.89</v>
      </c>
      <c r="F154" s="92">
        <f t="shared" si="40"/>
        <v>1036879.78</v>
      </c>
      <c r="G154" s="92">
        <f t="shared" si="40"/>
        <v>1078354.97</v>
      </c>
      <c r="H154" s="92">
        <f t="shared" si="40"/>
        <v>1078354.97</v>
      </c>
      <c r="I154" s="77" t="s">
        <v>179</v>
      </c>
    </row>
    <row r="155" spans="1:9" s="81" customFormat="1" ht="99" hidden="1" x14ac:dyDescent="0.25">
      <c r="A155" s="94" t="s">
        <v>271</v>
      </c>
      <c r="B155" s="49" t="s">
        <v>273</v>
      </c>
      <c r="C155" s="50">
        <v>518695.8</v>
      </c>
      <c r="D155" s="50">
        <v>480000</v>
      </c>
      <c r="E155" s="51">
        <v>957278.92</v>
      </c>
      <c r="F155" s="110">
        <v>0</v>
      </c>
      <c r="G155" s="102">
        <v>0</v>
      </c>
      <c r="H155" s="102">
        <v>0</v>
      </c>
      <c r="I155" s="77" t="s">
        <v>179</v>
      </c>
    </row>
    <row r="156" spans="1:9" s="81" customFormat="1" ht="72.599999999999994" hidden="1" customHeight="1" x14ac:dyDescent="0.25">
      <c r="A156" s="94" t="s">
        <v>271</v>
      </c>
      <c r="B156" s="49" t="s">
        <v>274</v>
      </c>
      <c r="C156" s="50">
        <v>1186263.42</v>
      </c>
      <c r="D156" s="102">
        <v>757366.82</v>
      </c>
      <c r="E156" s="68">
        <v>1672096.97</v>
      </c>
      <c r="F156" s="50">
        <v>1036879.78</v>
      </c>
      <c r="G156" s="50">
        <v>1078354.97</v>
      </c>
      <c r="H156" s="50">
        <v>1078354.97</v>
      </c>
      <c r="I156" s="77" t="s">
        <v>179</v>
      </c>
    </row>
    <row r="157" spans="1:9" s="89" customFormat="1" ht="82.5" x14ac:dyDescent="0.25">
      <c r="A157" s="90" t="s">
        <v>275</v>
      </c>
      <c r="B157" s="109" t="s">
        <v>276</v>
      </c>
      <c r="C157" s="92">
        <f t="shared" ref="C157:H157" si="41">C158+C159</f>
        <v>1251139.8400000001</v>
      </c>
      <c r="D157" s="92">
        <f t="shared" si="41"/>
        <v>64388.54</v>
      </c>
      <c r="E157" s="93">
        <f t="shared" si="41"/>
        <v>577433.5</v>
      </c>
      <c r="F157" s="92">
        <f t="shared" si="41"/>
        <v>889829.14000000013</v>
      </c>
      <c r="G157" s="92">
        <f t="shared" si="41"/>
        <v>575728.18999999994</v>
      </c>
      <c r="H157" s="92">
        <f t="shared" si="41"/>
        <v>575778.18999999994</v>
      </c>
      <c r="I157" s="77" t="s">
        <v>179</v>
      </c>
    </row>
    <row r="158" spans="1:9" s="81" customFormat="1" ht="82.5" hidden="1" x14ac:dyDescent="0.25">
      <c r="A158" s="94" t="s">
        <v>275</v>
      </c>
      <c r="B158" s="49" t="s">
        <v>277</v>
      </c>
      <c r="C158" s="50">
        <v>289233.42</v>
      </c>
      <c r="D158" s="50">
        <v>0</v>
      </c>
      <c r="E158" s="51">
        <v>295026.36</v>
      </c>
      <c r="F158" s="50">
        <v>336194.34</v>
      </c>
      <c r="G158" s="50">
        <f>0</f>
        <v>0</v>
      </c>
      <c r="H158" s="50">
        <f>0</f>
        <v>0</v>
      </c>
      <c r="I158" s="77" t="s">
        <v>179</v>
      </c>
    </row>
    <row r="159" spans="1:9" s="81" customFormat="1" ht="82.5" hidden="1" x14ac:dyDescent="0.25">
      <c r="A159" s="94" t="s">
        <v>275</v>
      </c>
      <c r="B159" s="49" t="s">
        <v>278</v>
      </c>
      <c r="C159" s="50">
        <v>961906.42</v>
      </c>
      <c r="D159" s="50">
        <v>64388.54</v>
      </c>
      <c r="E159" s="51">
        <v>282407.14</v>
      </c>
      <c r="F159" s="50">
        <f>553584.8+50</f>
        <v>553634.80000000005</v>
      </c>
      <c r="G159" s="50">
        <v>575728.18999999994</v>
      </c>
      <c r="H159" s="50">
        <f>575728.19+50</f>
        <v>575778.18999999994</v>
      </c>
      <c r="I159" s="77" t="s">
        <v>179</v>
      </c>
    </row>
    <row r="160" spans="1:9" s="89" customFormat="1" ht="214.5" x14ac:dyDescent="0.25">
      <c r="A160" s="90" t="s">
        <v>279</v>
      </c>
      <c r="B160" s="109" t="s">
        <v>280</v>
      </c>
      <c r="C160" s="92">
        <v>0</v>
      </c>
      <c r="D160" s="92">
        <v>5000</v>
      </c>
      <c r="E160" s="93">
        <v>0</v>
      </c>
      <c r="F160" s="92">
        <v>1000</v>
      </c>
      <c r="G160" s="92">
        <v>0</v>
      </c>
      <c r="H160" s="92">
        <v>0</v>
      </c>
      <c r="I160" s="77" t="s">
        <v>179</v>
      </c>
    </row>
    <row r="161" spans="1:9" s="89" customFormat="1" ht="99" x14ac:dyDescent="0.25">
      <c r="A161" s="90" t="s">
        <v>281</v>
      </c>
      <c r="B161" s="91" t="s">
        <v>282</v>
      </c>
      <c r="C161" s="92">
        <f t="shared" ref="C161:H161" si="42">C162+C163+C164+C165+C166</f>
        <v>535649.6100000001</v>
      </c>
      <c r="D161" s="92">
        <f t="shared" si="42"/>
        <v>520455.48</v>
      </c>
      <c r="E161" s="93">
        <f t="shared" si="42"/>
        <v>175732.38999999998</v>
      </c>
      <c r="F161" s="92">
        <f t="shared" si="42"/>
        <v>265981.43</v>
      </c>
      <c r="G161" s="92">
        <f t="shared" si="42"/>
        <v>5000</v>
      </c>
      <c r="H161" s="92">
        <f t="shared" si="42"/>
        <v>5000</v>
      </c>
      <c r="I161" s="77" t="s">
        <v>179</v>
      </c>
    </row>
    <row r="162" spans="1:9" s="81" customFormat="1" ht="99" hidden="1" x14ac:dyDescent="0.25">
      <c r="A162" s="94" t="s">
        <v>281</v>
      </c>
      <c r="B162" s="49" t="s">
        <v>283</v>
      </c>
      <c r="C162" s="50"/>
      <c r="D162" s="50"/>
      <c r="E162" s="51">
        <f>0</f>
        <v>0</v>
      </c>
      <c r="F162" s="50">
        <f>0</f>
        <v>0</v>
      </c>
      <c r="G162" s="50">
        <f>0</f>
        <v>0</v>
      </c>
      <c r="H162" s="50">
        <f>0</f>
        <v>0</v>
      </c>
      <c r="I162" s="77" t="s">
        <v>179</v>
      </c>
    </row>
    <row r="163" spans="1:9" s="81" customFormat="1" ht="99" hidden="1" x14ac:dyDescent="0.25">
      <c r="A163" s="94" t="s">
        <v>281</v>
      </c>
      <c r="B163" s="49" t="s">
        <v>284</v>
      </c>
      <c r="C163" s="50">
        <v>5175.25</v>
      </c>
      <c r="D163" s="50">
        <v>7000</v>
      </c>
      <c r="E163" s="51">
        <v>5000</v>
      </c>
      <c r="F163" s="50">
        <v>5000</v>
      </c>
      <c r="G163" s="50">
        <v>5000</v>
      </c>
      <c r="H163" s="50">
        <v>5000</v>
      </c>
      <c r="I163" s="77" t="s">
        <v>179</v>
      </c>
    </row>
    <row r="164" spans="1:9" s="81" customFormat="1" ht="99" hidden="1" x14ac:dyDescent="0.25">
      <c r="A164" s="94" t="s">
        <v>281</v>
      </c>
      <c r="B164" s="49" t="s">
        <v>285</v>
      </c>
      <c r="C164" s="50">
        <v>-43984.56</v>
      </c>
      <c r="D164" s="50">
        <v>0</v>
      </c>
      <c r="E164" s="68">
        <f>0</f>
        <v>0</v>
      </c>
      <c r="F164" s="50"/>
      <c r="G164" s="50"/>
      <c r="H164" s="50"/>
      <c r="I164" s="77" t="s">
        <v>179</v>
      </c>
    </row>
    <row r="165" spans="1:9" s="81" customFormat="1" ht="99" hidden="1" x14ac:dyDescent="0.25">
      <c r="A165" s="94" t="s">
        <v>281</v>
      </c>
      <c r="B165" s="49" t="s">
        <v>286</v>
      </c>
      <c r="C165" s="50"/>
      <c r="D165" s="50"/>
      <c r="E165" s="51">
        <v>6308.08</v>
      </c>
      <c r="F165" s="50"/>
      <c r="G165" s="50"/>
      <c r="H165" s="50"/>
      <c r="I165" s="77" t="s">
        <v>179</v>
      </c>
    </row>
    <row r="166" spans="1:9" s="81" customFormat="1" ht="99" hidden="1" x14ac:dyDescent="0.25">
      <c r="A166" s="94" t="s">
        <v>281</v>
      </c>
      <c r="B166" s="49" t="s">
        <v>287</v>
      </c>
      <c r="C166" s="50">
        <v>574458.92000000004</v>
      </c>
      <c r="D166" s="50">
        <v>513455.48</v>
      </c>
      <c r="E166" s="51">
        <v>164424.31</v>
      </c>
      <c r="F166" s="50">
        <v>260981.43</v>
      </c>
      <c r="G166" s="50"/>
      <c r="H166" s="50"/>
      <c r="I166" s="77" t="s">
        <v>179</v>
      </c>
    </row>
    <row r="167" spans="1:9" s="89" customFormat="1" ht="99" x14ac:dyDescent="0.25">
      <c r="A167" s="90" t="s">
        <v>288</v>
      </c>
      <c r="B167" s="91" t="s">
        <v>289</v>
      </c>
      <c r="C167" s="92">
        <v>1250</v>
      </c>
      <c r="D167" s="105">
        <v>0</v>
      </c>
      <c r="E167" s="93">
        <v>0</v>
      </c>
      <c r="F167" s="92">
        <v>0</v>
      </c>
      <c r="G167" s="92">
        <v>0</v>
      </c>
      <c r="H167" s="92">
        <v>0</v>
      </c>
      <c r="I167" s="77" t="s">
        <v>179</v>
      </c>
    </row>
    <row r="168" spans="1:9" s="22" customFormat="1" ht="17.850000000000001" customHeight="1" x14ac:dyDescent="0.25">
      <c r="A168" s="23" t="s">
        <v>290</v>
      </c>
      <c r="B168" s="24" t="s">
        <v>291</v>
      </c>
      <c r="C168" s="19">
        <f>C170+C173+C174+C175</f>
        <v>1488678.42</v>
      </c>
      <c r="D168" s="19">
        <f>D170+D173+D174+D175</f>
        <v>1361980</v>
      </c>
      <c r="E168" s="20">
        <f>E170+E173+E174+E175</f>
        <v>1625006.85</v>
      </c>
      <c r="F168" s="19">
        <f>F170+F175</f>
        <v>98619.56</v>
      </c>
      <c r="G168" s="19">
        <f>G170+G175</f>
        <v>0</v>
      </c>
      <c r="H168" s="19">
        <f>H170+H175</f>
        <v>0</v>
      </c>
      <c r="I168" s="111"/>
    </row>
    <row r="169" spans="1:9" s="112" customFormat="1" ht="42.4" customHeight="1" x14ac:dyDescent="0.3">
      <c r="A169" s="85" t="s">
        <v>292</v>
      </c>
      <c r="B169" s="28" t="s">
        <v>293</v>
      </c>
      <c r="C169" s="29">
        <f t="shared" ref="C169:H169" si="43">C170+C171</f>
        <v>-155036.54</v>
      </c>
      <c r="D169" s="29">
        <f t="shared" si="43"/>
        <v>0</v>
      </c>
      <c r="E169" s="29">
        <f t="shared" si="43"/>
        <v>0</v>
      </c>
      <c r="F169" s="32">
        <f t="shared" si="43"/>
        <v>0</v>
      </c>
      <c r="G169" s="32">
        <f t="shared" si="43"/>
        <v>0</v>
      </c>
      <c r="H169" s="32">
        <f t="shared" si="43"/>
        <v>0</v>
      </c>
      <c r="I169" s="113"/>
    </row>
    <row r="170" spans="1:9" s="114" customFormat="1" ht="42.4" hidden="1" customHeight="1" x14ac:dyDescent="0.3">
      <c r="A170" s="94" t="s">
        <v>292</v>
      </c>
      <c r="B170" s="49" t="s">
        <v>294</v>
      </c>
      <c r="C170" s="95">
        <f>-157561.54+2525</f>
        <v>-155036.54</v>
      </c>
      <c r="D170" s="95">
        <v>0</v>
      </c>
      <c r="E170" s="96">
        <v>0</v>
      </c>
      <c r="F170" s="115">
        <v>0</v>
      </c>
      <c r="G170" s="115">
        <v>0</v>
      </c>
      <c r="H170" s="115">
        <v>0</v>
      </c>
      <c r="I170" s="116"/>
    </row>
    <row r="171" spans="1:9" s="114" customFormat="1" ht="52.5" hidden="1" customHeight="1" x14ac:dyDescent="0.3">
      <c r="A171" s="101" t="s">
        <v>292</v>
      </c>
      <c r="B171" s="49" t="s">
        <v>295</v>
      </c>
      <c r="C171" s="95">
        <v>0</v>
      </c>
      <c r="D171" s="96">
        <v>0</v>
      </c>
      <c r="E171" s="117">
        <v>0</v>
      </c>
      <c r="F171" s="115"/>
      <c r="G171" s="115"/>
      <c r="H171" s="115"/>
      <c r="I171" s="118"/>
    </row>
    <row r="172" spans="1:9" s="112" customFormat="1" ht="83.25" x14ac:dyDescent="0.3">
      <c r="A172" s="85" t="s">
        <v>296</v>
      </c>
      <c r="B172" s="28" t="s">
        <v>297</v>
      </c>
      <c r="C172" s="29">
        <f t="shared" ref="C172:H172" si="44">C173+C174</f>
        <v>1619866.97</v>
      </c>
      <c r="D172" s="29">
        <f t="shared" si="44"/>
        <v>1361980</v>
      </c>
      <c r="E172" s="29">
        <f t="shared" si="44"/>
        <v>1539530.08</v>
      </c>
      <c r="F172" s="29">
        <f t="shared" si="44"/>
        <v>0</v>
      </c>
      <c r="G172" s="29">
        <f t="shared" si="44"/>
        <v>0</v>
      </c>
      <c r="H172" s="29">
        <f t="shared" si="44"/>
        <v>0</v>
      </c>
      <c r="I172" s="75" t="s">
        <v>298</v>
      </c>
    </row>
    <row r="173" spans="1:9" s="114" customFormat="1" ht="81.95" hidden="1" customHeight="1" x14ac:dyDescent="0.3">
      <c r="A173" s="94" t="s">
        <v>296</v>
      </c>
      <c r="B173" s="49" t="s">
        <v>299</v>
      </c>
      <c r="C173" s="95">
        <f>784225.9+835641.07</f>
        <v>1619866.97</v>
      </c>
      <c r="D173" s="95">
        <v>0</v>
      </c>
      <c r="E173" s="96">
        <v>0</v>
      </c>
      <c r="F173" s="115">
        <v>0</v>
      </c>
      <c r="G173" s="115">
        <v>0</v>
      </c>
      <c r="H173" s="115">
        <v>0</v>
      </c>
      <c r="I173" s="119"/>
    </row>
    <row r="174" spans="1:9" s="114" customFormat="1" ht="72" hidden="1" customHeight="1" x14ac:dyDescent="0.3">
      <c r="A174" s="94" t="s">
        <v>296</v>
      </c>
      <c r="B174" s="49" t="s">
        <v>300</v>
      </c>
      <c r="C174" s="95">
        <v>0</v>
      </c>
      <c r="D174" s="95">
        <v>1361980</v>
      </c>
      <c r="E174" s="120">
        <v>1539530.08</v>
      </c>
      <c r="F174" s="115"/>
      <c r="G174" s="115"/>
      <c r="H174" s="115"/>
      <c r="I174" s="121"/>
    </row>
    <row r="175" spans="1:9" s="112" customFormat="1" ht="66.75" x14ac:dyDescent="0.3">
      <c r="A175" s="85" t="s">
        <v>301</v>
      </c>
      <c r="B175" s="28" t="s">
        <v>302</v>
      </c>
      <c r="C175" s="29">
        <v>23847.99</v>
      </c>
      <c r="D175" s="29">
        <v>0</v>
      </c>
      <c r="E175" s="30">
        <v>85476.77</v>
      </c>
      <c r="F175" s="29">
        <v>98619.56</v>
      </c>
      <c r="G175" s="29">
        <v>0</v>
      </c>
      <c r="H175" s="29">
        <v>0</v>
      </c>
      <c r="I175" s="122" t="s">
        <v>303</v>
      </c>
    </row>
    <row r="176" spans="1:9" s="112" customFormat="1" ht="33" x14ac:dyDescent="0.3">
      <c r="A176" s="123" t="s">
        <v>304</v>
      </c>
      <c r="B176" s="124" t="s">
        <v>305</v>
      </c>
      <c r="C176" s="125">
        <f>C177+C225+C228+C223</f>
        <v>3512595922.8200002</v>
      </c>
      <c r="D176" s="125">
        <f>D177+D225+D228</f>
        <v>4157572052.1399999</v>
      </c>
      <c r="E176" s="126">
        <f>E177+E225+E228+E223</f>
        <v>4188575010.3399997</v>
      </c>
      <c r="F176" s="125">
        <f>F177+F225+F228</f>
        <v>4091455153.6499996</v>
      </c>
      <c r="G176" s="125">
        <f>G177+G225+G228</f>
        <v>4068032489.3900003</v>
      </c>
      <c r="H176" s="125">
        <f>H177+H225+H228</f>
        <v>2562900015.4700003</v>
      </c>
      <c r="I176" s="127"/>
    </row>
    <row r="177" spans="1:9" s="112" customFormat="1" ht="49.5" x14ac:dyDescent="0.3">
      <c r="A177" s="123" t="s">
        <v>306</v>
      </c>
      <c r="B177" s="124" t="s">
        <v>307</v>
      </c>
      <c r="C177" s="126">
        <f t="shared" ref="C177:H177" si="45">C178+C183+C206+C215</f>
        <v>3456719978.5899997</v>
      </c>
      <c r="D177" s="126">
        <f t="shared" si="45"/>
        <v>4099967344.52</v>
      </c>
      <c r="E177" s="126">
        <f t="shared" si="45"/>
        <v>4132473587.8599997</v>
      </c>
      <c r="F177" s="126">
        <f t="shared" si="45"/>
        <v>4091455153.6499996</v>
      </c>
      <c r="G177" s="126">
        <f t="shared" si="45"/>
        <v>4068032489.3900003</v>
      </c>
      <c r="H177" s="126">
        <f t="shared" si="45"/>
        <v>2562900015.4700003</v>
      </c>
      <c r="I177" s="127"/>
    </row>
    <row r="178" spans="1:9" s="11" customFormat="1" ht="33" x14ac:dyDescent="0.25">
      <c r="A178" s="123" t="s">
        <v>308</v>
      </c>
      <c r="B178" s="128" t="s">
        <v>309</v>
      </c>
      <c r="C178" s="129">
        <f t="shared" ref="C178:H178" si="46">C179+C180+C181+C182</f>
        <v>786663114</v>
      </c>
      <c r="D178" s="129">
        <f t="shared" si="46"/>
        <v>857235720</v>
      </c>
      <c r="E178" s="129">
        <f t="shared" si="46"/>
        <v>857235720</v>
      </c>
      <c r="F178" s="129">
        <f t="shared" si="46"/>
        <v>720428357</v>
      </c>
      <c r="G178" s="129">
        <f t="shared" si="46"/>
        <v>515141877</v>
      </c>
      <c r="H178" s="129">
        <f t="shared" si="46"/>
        <v>378391929</v>
      </c>
      <c r="I178" s="127"/>
    </row>
    <row r="179" spans="1:9" s="112" customFormat="1" ht="49.5" x14ac:dyDescent="0.3">
      <c r="A179" s="130" t="s">
        <v>310</v>
      </c>
      <c r="B179" s="131" t="s">
        <v>311</v>
      </c>
      <c r="C179" s="132">
        <v>266435471</v>
      </c>
      <c r="D179" s="132">
        <v>254895498</v>
      </c>
      <c r="E179" s="133">
        <v>254895498</v>
      </c>
      <c r="F179" s="134">
        <v>231025357</v>
      </c>
      <c r="G179" s="132">
        <v>125401479</v>
      </c>
      <c r="H179" s="132">
        <v>0</v>
      </c>
      <c r="I179" s="135"/>
    </row>
    <row r="180" spans="1:9" s="11" customFormat="1" ht="49.5" x14ac:dyDescent="0.25">
      <c r="A180" s="130" t="s">
        <v>312</v>
      </c>
      <c r="B180" s="131" t="s">
        <v>313</v>
      </c>
      <c r="C180" s="132">
        <v>30669643</v>
      </c>
      <c r="D180" s="132">
        <v>64349222</v>
      </c>
      <c r="E180" s="132">
        <v>64349222</v>
      </c>
      <c r="F180" s="134">
        <v>0</v>
      </c>
      <c r="G180" s="132">
        <v>12780398</v>
      </c>
      <c r="H180" s="132">
        <v>35809929</v>
      </c>
      <c r="I180" s="135"/>
    </row>
    <row r="181" spans="1:9" s="112" customFormat="1" ht="66" x14ac:dyDescent="0.3">
      <c r="A181" s="130" t="s">
        <v>314</v>
      </c>
      <c r="B181" s="131" t="s">
        <v>315</v>
      </c>
      <c r="C181" s="132">
        <v>489558000</v>
      </c>
      <c r="D181" s="132">
        <v>537991000</v>
      </c>
      <c r="E181" s="132">
        <v>537991000</v>
      </c>
      <c r="F181" s="134">
        <v>489403000</v>
      </c>
      <c r="G181" s="132">
        <v>376960000</v>
      </c>
      <c r="H181" s="132">
        <v>342582000</v>
      </c>
      <c r="I181" s="127"/>
    </row>
    <row r="182" spans="1:9" s="11" customFormat="1" ht="49.5" x14ac:dyDescent="0.25">
      <c r="A182" s="130" t="s">
        <v>316</v>
      </c>
      <c r="B182" s="131" t="s">
        <v>317</v>
      </c>
      <c r="C182" s="132"/>
      <c r="D182" s="132"/>
      <c r="E182" s="133"/>
      <c r="F182" s="134">
        <v>0</v>
      </c>
      <c r="G182" s="132">
        <v>0</v>
      </c>
      <c r="H182" s="132">
        <v>0</v>
      </c>
      <c r="I182" s="135"/>
    </row>
    <row r="183" spans="1:9" s="11" customFormat="1" ht="49.5" x14ac:dyDescent="0.25">
      <c r="A183" s="123" t="s">
        <v>318</v>
      </c>
      <c r="B183" s="124" t="s">
        <v>319</v>
      </c>
      <c r="C183" s="129">
        <f>C184+C185+C186+C187+C188+C189+C190+C191+C192+C193+C194+C195+C197+C198+C199+C200+C201+C202+C203+C204+C205</f>
        <v>826772074.25</v>
      </c>
      <c r="D183" s="129">
        <f>D184+D185+D186+D187+D188+D189+D190+D191+D192+D193+D194+D195+D197+D198+D199+D200+D201+D202+D203+D204+D205</f>
        <v>1283303920.99</v>
      </c>
      <c r="E183" s="129">
        <f>E184+E185+E186+E187+E188+E189+E190+E191+E192+E193+E194+E195+E197+E198+E199+E200+E201+E202+E203+E204+E205</f>
        <v>1280750564.3299999</v>
      </c>
      <c r="F183" s="129">
        <f>F184+F185+F186+F187+F188+F189+F190+F191+F192+F193+F194+F195+F197+F198+F199+F200+F201+F202+F203+F204+F205+F196</f>
        <v>1417811855.6099999</v>
      </c>
      <c r="G183" s="129">
        <f>G184+G185+G186+G187+G188+G189+G190+G191+G192+G193+G194+G195+G197+G198+G199+G200+G201+G202+G203+G204+G205+G196</f>
        <v>1593557539.5500002</v>
      </c>
      <c r="H183" s="129">
        <f>H184+H185+H186+H187+H188+H189+H190+H191+H192+H193+H194+H195+H197+H198+H199+H200+H201+H202+H203+H204+H205+H196</f>
        <v>220231738.03999999</v>
      </c>
      <c r="I183" s="127"/>
    </row>
    <row r="184" spans="1:9" s="136" customFormat="1" ht="49.5" x14ac:dyDescent="0.25">
      <c r="A184" s="137" t="s">
        <v>320</v>
      </c>
      <c r="B184" s="131" t="s">
        <v>321</v>
      </c>
      <c r="C184" s="132">
        <v>0</v>
      </c>
      <c r="D184" s="132">
        <v>1000</v>
      </c>
      <c r="E184" s="133">
        <v>1000</v>
      </c>
      <c r="F184" s="134">
        <v>70000000</v>
      </c>
      <c r="G184" s="132">
        <v>85121096.879999995</v>
      </c>
      <c r="H184" s="132">
        <v>0</v>
      </c>
      <c r="I184" s="135"/>
    </row>
    <row r="185" spans="1:9" s="138" customFormat="1" ht="115.5" x14ac:dyDescent="0.3">
      <c r="A185" s="130" t="s">
        <v>322</v>
      </c>
      <c r="B185" s="131" t="s">
        <v>323</v>
      </c>
      <c r="C185" s="132">
        <v>61350491.789999999</v>
      </c>
      <c r="D185" s="132">
        <v>43891396.530000001</v>
      </c>
      <c r="E185" s="132">
        <v>43891396.530000001</v>
      </c>
      <c r="F185" s="134">
        <v>0</v>
      </c>
      <c r="G185" s="132">
        <v>0</v>
      </c>
      <c r="H185" s="132">
        <v>44911671.039999999</v>
      </c>
      <c r="I185" s="127"/>
    </row>
    <row r="186" spans="1:9" s="138" customFormat="1" ht="99" x14ac:dyDescent="0.3">
      <c r="A186" s="130" t="s">
        <v>324</v>
      </c>
      <c r="B186" s="131" t="s">
        <v>325</v>
      </c>
      <c r="C186" s="132">
        <v>0</v>
      </c>
      <c r="D186" s="132">
        <v>40626000</v>
      </c>
      <c r="E186" s="132">
        <v>40626000</v>
      </c>
      <c r="F186" s="134">
        <v>0</v>
      </c>
      <c r="G186" s="132">
        <v>0</v>
      </c>
      <c r="H186" s="132">
        <v>0</v>
      </c>
      <c r="I186" s="127"/>
    </row>
    <row r="187" spans="1:9" s="112" customFormat="1" ht="82.5" x14ac:dyDescent="0.3">
      <c r="A187" s="130" t="s">
        <v>326</v>
      </c>
      <c r="B187" s="131" t="s">
        <v>327</v>
      </c>
      <c r="C187" s="132">
        <v>0</v>
      </c>
      <c r="D187" s="132">
        <v>13922000</v>
      </c>
      <c r="E187" s="132">
        <v>13922000</v>
      </c>
      <c r="F187" s="134">
        <v>0</v>
      </c>
      <c r="G187" s="132">
        <v>0</v>
      </c>
      <c r="H187" s="132">
        <v>0</v>
      </c>
      <c r="I187" s="127"/>
    </row>
    <row r="188" spans="1:9" s="112" customFormat="1" ht="115.5" x14ac:dyDescent="0.3">
      <c r="A188" s="130" t="s">
        <v>328</v>
      </c>
      <c r="B188" s="139" t="s">
        <v>329</v>
      </c>
      <c r="C188" s="132">
        <v>0</v>
      </c>
      <c r="D188" s="132">
        <v>1084900</v>
      </c>
      <c r="E188" s="132">
        <v>1084900</v>
      </c>
      <c r="F188" s="134">
        <v>0</v>
      </c>
      <c r="G188" s="132">
        <v>0</v>
      </c>
      <c r="H188" s="132">
        <v>0</v>
      </c>
      <c r="I188" s="135"/>
    </row>
    <row r="189" spans="1:9" s="112" customFormat="1" ht="132" x14ac:dyDescent="0.3">
      <c r="A189" s="130" t="s">
        <v>330</v>
      </c>
      <c r="B189" s="139" t="s">
        <v>331</v>
      </c>
      <c r="C189" s="132">
        <v>0</v>
      </c>
      <c r="D189" s="132">
        <v>0</v>
      </c>
      <c r="E189" s="133">
        <v>0</v>
      </c>
      <c r="F189" s="134">
        <v>0</v>
      </c>
      <c r="G189" s="132">
        <v>0</v>
      </c>
      <c r="H189" s="132">
        <v>0</v>
      </c>
      <c r="I189" s="135"/>
    </row>
    <row r="190" spans="1:9" s="112" customFormat="1" ht="33.75" x14ac:dyDescent="0.3">
      <c r="A190" s="140" t="s">
        <v>332</v>
      </c>
      <c r="B190" s="141" t="s">
        <v>333</v>
      </c>
      <c r="C190" s="132">
        <v>0</v>
      </c>
      <c r="D190" s="132">
        <v>0</v>
      </c>
      <c r="E190" s="133">
        <v>0</v>
      </c>
      <c r="F190" s="134">
        <v>0</v>
      </c>
      <c r="G190" s="132">
        <v>0</v>
      </c>
      <c r="H190" s="132">
        <v>0</v>
      </c>
      <c r="I190" s="135"/>
    </row>
    <row r="191" spans="1:9" s="112" customFormat="1" ht="99" x14ac:dyDescent="0.3">
      <c r="A191" s="142" t="s">
        <v>334</v>
      </c>
      <c r="B191" s="143" t="s">
        <v>335</v>
      </c>
      <c r="C191" s="132">
        <v>0</v>
      </c>
      <c r="D191" s="132">
        <v>0</v>
      </c>
      <c r="E191" s="133">
        <v>0</v>
      </c>
      <c r="F191" s="134">
        <v>0</v>
      </c>
      <c r="G191" s="132">
        <v>0</v>
      </c>
      <c r="H191" s="132">
        <v>0</v>
      </c>
      <c r="I191" s="135"/>
    </row>
    <row r="192" spans="1:9" s="112" customFormat="1" ht="99" x14ac:dyDescent="0.3">
      <c r="A192" s="142" t="s">
        <v>336</v>
      </c>
      <c r="B192" s="143" t="s">
        <v>337</v>
      </c>
      <c r="C192" s="132">
        <v>0</v>
      </c>
      <c r="D192" s="132">
        <v>0</v>
      </c>
      <c r="E192" s="133">
        <v>0</v>
      </c>
      <c r="F192" s="134">
        <v>0</v>
      </c>
      <c r="G192" s="132">
        <v>0</v>
      </c>
      <c r="H192" s="132">
        <v>0</v>
      </c>
      <c r="I192" s="135"/>
    </row>
    <row r="193" spans="1:9" s="112" customFormat="1" ht="49.5" x14ac:dyDescent="0.3">
      <c r="A193" s="142" t="s">
        <v>338</v>
      </c>
      <c r="B193" s="144" t="s">
        <v>339</v>
      </c>
      <c r="C193" s="132">
        <v>160296815</v>
      </c>
      <c r="D193" s="132">
        <v>106402264.31999999</v>
      </c>
      <c r="E193" s="132">
        <v>106402264.31999999</v>
      </c>
      <c r="F193" s="134">
        <v>0</v>
      </c>
      <c r="G193" s="132">
        <v>0</v>
      </c>
      <c r="H193" s="132">
        <v>0</v>
      </c>
      <c r="I193" s="135"/>
    </row>
    <row r="194" spans="1:9" s="112" customFormat="1" ht="82.5" x14ac:dyDescent="0.3">
      <c r="A194" s="142" t="s">
        <v>340</v>
      </c>
      <c r="B194" s="143" t="s">
        <v>341</v>
      </c>
      <c r="C194" s="132">
        <v>64528424.700000003</v>
      </c>
      <c r="D194" s="132">
        <v>68621800</v>
      </c>
      <c r="E194" s="132">
        <v>68621800</v>
      </c>
      <c r="F194" s="134">
        <v>70373100</v>
      </c>
      <c r="G194" s="132">
        <v>70373200</v>
      </c>
      <c r="H194" s="132">
        <v>71467300</v>
      </c>
      <c r="I194" s="135"/>
    </row>
    <row r="195" spans="1:9" s="11" customFormat="1" ht="33" x14ac:dyDescent="0.25">
      <c r="A195" s="142" t="s">
        <v>342</v>
      </c>
      <c r="B195" s="143" t="s">
        <v>343</v>
      </c>
      <c r="C195" s="132">
        <v>0</v>
      </c>
      <c r="D195" s="132">
        <v>1053553.19</v>
      </c>
      <c r="E195" s="132">
        <v>1053553.19</v>
      </c>
      <c r="F195" s="134">
        <v>0</v>
      </c>
      <c r="G195" s="132">
        <v>0</v>
      </c>
      <c r="H195" s="132">
        <v>0</v>
      </c>
      <c r="I195" s="135"/>
    </row>
    <row r="196" spans="1:9" s="136" customFormat="1" ht="33" x14ac:dyDescent="0.25">
      <c r="A196" s="142" t="s">
        <v>344</v>
      </c>
      <c r="B196" s="143" t="s">
        <v>345</v>
      </c>
      <c r="C196" s="132">
        <v>0</v>
      </c>
      <c r="D196" s="132">
        <v>0</v>
      </c>
      <c r="E196" s="132">
        <v>0</v>
      </c>
      <c r="F196" s="134">
        <v>7904000</v>
      </c>
      <c r="G196" s="132">
        <v>0</v>
      </c>
      <c r="H196" s="132">
        <v>0</v>
      </c>
      <c r="I196" s="135"/>
    </row>
    <row r="197" spans="1:9" s="136" customFormat="1" ht="82.5" x14ac:dyDescent="0.25">
      <c r="A197" s="142" t="s">
        <v>346</v>
      </c>
      <c r="B197" s="143" t="s">
        <v>347</v>
      </c>
      <c r="C197" s="132">
        <v>0</v>
      </c>
      <c r="D197" s="132">
        <v>703143200</v>
      </c>
      <c r="E197" s="132">
        <v>703143200</v>
      </c>
      <c r="F197" s="134">
        <v>1163483700</v>
      </c>
      <c r="G197" s="132">
        <v>1334284700</v>
      </c>
      <c r="H197" s="132">
        <v>0</v>
      </c>
      <c r="I197" s="135"/>
    </row>
    <row r="198" spans="1:9" s="136" customFormat="1" ht="49.5" x14ac:dyDescent="0.25">
      <c r="A198" s="142" t="s">
        <v>348</v>
      </c>
      <c r="B198" s="143" t="s">
        <v>349</v>
      </c>
      <c r="C198" s="132">
        <v>0</v>
      </c>
      <c r="D198" s="132">
        <v>1833708.83</v>
      </c>
      <c r="E198" s="132">
        <v>1833708.83</v>
      </c>
      <c r="F198" s="134">
        <v>149207.10999999999</v>
      </c>
      <c r="G198" s="132">
        <v>203475.67</v>
      </c>
      <c r="H198" s="132">
        <v>0</v>
      </c>
      <c r="I198" s="135"/>
    </row>
    <row r="199" spans="1:9" s="138" customFormat="1" ht="49.5" x14ac:dyDescent="0.3">
      <c r="A199" s="130" t="s">
        <v>350</v>
      </c>
      <c r="B199" s="139" t="s">
        <v>351</v>
      </c>
      <c r="C199" s="132">
        <v>0</v>
      </c>
      <c r="D199" s="132">
        <v>0</v>
      </c>
      <c r="E199" s="133">
        <v>0</v>
      </c>
      <c r="F199" s="134">
        <v>0</v>
      </c>
      <c r="G199" s="132">
        <v>0</v>
      </c>
      <c r="H199" s="132">
        <v>0</v>
      </c>
      <c r="I199" s="135"/>
    </row>
    <row r="200" spans="1:9" s="136" customFormat="1" ht="33" x14ac:dyDescent="0.25">
      <c r="A200" s="130" t="s">
        <v>352</v>
      </c>
      <c r="B200" s="139" t="s">
        <v>353</v>
      </c>
      <c r="C200" s="132">
        <v>736071.04</v>
      </c>
      <c r="D200" s="132">
        <v>53191.5</v>
      </c>
      <c r="E200" s="132">
        <v>53191.5</v>
      </c>
      <c r="F200" s="134">
        <v>2716281.5</v>
      </c>
      <c r="G200" s="132">
        <v>0</v>
      </c>
      <c r="H200" s="132">
        <v>0</v>
      </c>
      <c r="I200" s="127"/>
    </row>
    <row r="201" spans="1:9" ht="94.5" hidden="1" x14ac:dyDescent="0.25">
      <c r="A201" s="145" t="s">
        <v>354</v>
      </c>
      <c r="B201" s="146" t="s">
        <v>355</v>
      </c>
      <c r="C201" s="147"/>
      <c r="D201" s="147"/>
      <c r="E201" s="148"/>
      <c r="F201" s="149">
        <v>0</v>
      </c>
      <c r="G201" s="147">
        <v>0</v>
      </c>
      <c r="H201" s="147">
        <v>0</v>
      </c>
      <c r="I201" s="150"/>
    </row>
    <row r="202" spans="1:9" s="11" customFormat="1" ht="49.5" x14ac:dyDescent="0.25">
      <c r="A202" s="130" t="s">
        <v>356</v>
      </c>
      <c r="B202" s="131" t="s">
        <v>357</v>
      </c>
      <c r="C202" s="132">
        <v>32859316.739999998</v>
      </c>
      <c r="D202" s="132">
        <v>16780000</v>
      </c>
      <c r="E202" s="133">
        <v>16780000</v>
      </c>
      <c r="F202" s="134">
        <v>0</v>
      </c>
      <c r="G202" s="132">
        <v>0</v>
      </c>
      <c r="H202" s="132">
        <v>0</v>
      </c>
      <c r="I202" s="135"/>
    </row>
    <row r="203" spans="1:9" s="112" customFormat="1" ht="49.5" x14ac:dyDescent="0.3">
      <c r="A203" s="130" t="s">
        <v>358</v>
      </c>
      <c r="B203" s="131" t="s">
        <v>359</v>
      </c>
      <c r="C203" s="132">
        <v>1748085</v>
      </c>
      <c r="D203" s="132">
        <v>0</v>
      </c>
      <c r="E203" s="133">
        <v>0</v>
      </c>
      <c r="F203" s="134">
        <v>0</v>
      </c>
      <c r="G203" s="132">
        <v>0</v>
      </c>
      <c r="H203" s="132">
        <v>0</v>
      </c>
      <c r="I203" s="127"/>
    </row>
    <row r="204" spans="1:9" s="112" customFormat="1" ht="49.5" x14ac:dyDescent="0.3">
      <c r="A204" s="130" t="s">
        <v>360</v>
      </c>
      <c r="B204" s="131" t="s">
        <v>361</v>
      </c>
      <c r="C204" s="132">
        <v>230753935.59</v>
      </c>
      <c r="D204" s="132">
        <v>0</v>
      </c>
      <c r="E204" s="133">
        <v>0</v>
      </c>
      <c r="F204" s="134">
        <v>0</v>
      </c>
      <c r="G204" s="132">
        <v>0</v>
      </c>
      <c r="H204" s="132">
        <v>0</v>
      </c>
      <c r="I204" s="135"/>
    </row>
    <row r="205" spans="1:9" s="11" customFormat="1" ht="33" x14ac:dyDescent="0.25">
      <c r="A205" s="151" t="s">
        <v>362</v>
      </c>
      <c r="B205" s="139" t="s">
        <v>363</v>
      </c>
      <c r="C205" s="132">
        <v>274498934.38999999</v>
      </c>
      <c r="D205" s="132">
        <v>285890906.62</v>
      </c>
      <c r="E205" s="133">
        <v>283337549.95999998</v>
      </c>
      <c r="F205" s="134">
        <v>103185567</v>
      </c>
      <c r="G205" s="132">
        <v>103575067</v>
      </c>
      <c r="H205" s="132">
        <v>103852767</v>
      </c>
      <c r="I205" s="127"/>
    </row>
    <row r="206" spans="1:9" s="112" customFormat="1" ht="33" x14ac:dyDescent="0.3">
      <c r="A206" s="123" t="s">
        <v>364</v>
      </c>
      <c r="B206" s="128" t="s">
        <v>365</v>
      </c>
      <c r="C206" s="129">
        <f t="shared" ref="C206:H206" si="47">C207+C208+C209+C210+C211+C212+C213+C214</f>
        <v>1558205982.4100001</v>
      </c>
      <c r="D206" s="129">
        <f t="shared" si="47"/>
        <v>1828560139.8099999</v>
      </c>
      <c r="E206" s="129">
        <f t="shared" si="47"/>
        <v>1828560139.8099999</v>
      </c>
      <c r="F206" s="129">
        <f t="shared" si="47"/>
        <v>1831332241.04</v>
      </c>
      <c r="G206" s="129">
        <f t="shared" si="47"/>
        <v>1840548272.8399999</v>
      </c>
      <c r="H206" s="129">
        <f t="shared" si="47"/>
        <v>1845491548.4300001</v>
      </c>
      <c r="I206" s="127"/>
    </row>
    <row r="207" spans="1:9" s="112" customFormat="1" ht="49.5" x14ac:dyDescent="0.3">
      <c r="A207" s="130" t="s">
        <v>366</v>
      </c>
      <c r="B207" s="152" t="s">
        <v>367</v>
      </c>
      <c r="C207" s="132">
        <v>80671807.930000007</v>
      </c>
      <c r="D207" s="132">
        <v>93677078.099999994</v>
      </c>
      <c r="E207" s="132">
        <v>93677078.099999994</v>
      </c>
      <c r="F207" s="134">
        <v>95793976.5</v>
      </c>
      <c r="G207" s="132">
        <v>97439025.5</v>
      </c>
      <c r="H207" s="132">
        <v>97204350.5</v>
      </c>
      <c r="I207" s="135"/>
    </row>
    <row r="208" spans="1:9" s="11" customFormat="1" ht="82.5" x14ac:dyDescent="0.25">
      <c r="A208" s="153" t="s">
        <v>368</v>
      </c>
      <c r="B208" s="152" t="s">
        <v>369</v>
      </c>
      <c r="C208" s="132">
        <v>34125592.43</v>
      </c>
      <c r="D208" s="132">
        <v>39971800</v>
      </c>
      <c r="E208" s="132">
        <v>39971800</v>
      </c>
      <c r="F208" s="134">
        <v>43317800</v>
      </c>
      <c r="G208" s="132">
        <v>44240700</v>
      </c>
      <c r="H208" s="132">
        <v>49295100</v>
      </c>
      <c r="I208" s="127"/>
    </row>
    <row r="209" spans="1:9" s="11" customFormat="1" ht="99" x14ac:dyDescent="0.25">
      <c r="A209" s="153" t="s">
        <v>370</v>
      </c>
      <c r="B209" s="152" t="s">
        <v>371</v>
      </c>
      <c r="C209" s="132">
        <v>24741735.52</v>
      </c>
      <c r="D209" s="132">
        <v>32335700</v>
      </c>
      <c r="E209" s="132">
        <v>32335700</v>
      </c>
      <c r="F209" s="134">
        <v>32869900</v>
      </c>
      <c r="G209" s="134">
        <v>32869900</v>
      </c>
      <c r="H209" s="134">
        <v>32869900</v>
      </c>
      <c r="I209" s="135"/>
    </row>
    <row r="210" spans="1:9" s="112" customFormat="1" ht="83.25" x14ac:dyDescent="0.3">
      <c r="A210" s="153" t="s">
        <v>372</v>
      </c>
      <c r="B210" s="152" t="s">
        <v>373</v>
      </c>
      <c r="C210" s="132">
        <v>8321082</v>
      </c>
      <c r="D210" s="132">
        <v>21313500</v>
      </c>
      <c r="E210" s="132">
        <v>21313500</v>
      </c>
      <c r="F210" s="134">
        <v>4262800</v>
      </c>
      <c r="G210" s="132">
        <v>4262800</v>
      </c>
      <c r="H210" s="132">
        <v>6394100</v>
      </c>
      <c r="I210" s="135"/>
    </row>
    <row r="211" spans="1:9" s="112" customFormat="1" ht="83.25" x14ac:dyDescent="0.3">
      <c r="A211" s="153" t="s">
        <v>374</v>
      </c>
      <c r="B211" s="152" t="s">
        <v>375</v>
      </c>
      <c r="C211" s="132">
        <v>0</v>
      </c>
      <c r="D211" s="132">
        <v>9857.65</v>
      </c>
      <c r="E211" s="132">
        <v>9857.65</v>
      </c>
      <c r="F211" s="134">
        <v>10405.290000000001</v>
      </c>
      <c r="G211" s="132">
        <v>64788.09</v>
      </c>
      <c r="H211" s="132">
        <v>10138.68</v>
      </c>
      <c r="I211" s="127"/>
    </row>
    <row r="212" spans="1:9" s="112" customFormat="1" ht="48" hidden="1" x14ac:dyDescent="0.3">
      <c r="A212" s="154" t="s">
        <v>376</v>
      </c>
      <c r="B212" s="155" t="s">
        <v>377</v>
      </c>
      <c r="C212" s="147"/>
      <c r="D212" s="147"/>
      <c r="E212" s="147"/>
      <c r="F212" s="149">
        <v>0</v>
      </c>
      <c r="G212" s="147">
        <v>0</v>
      </c>
      <c r="H212" s="147"/>
      <c r="I212" s="150"/>
    </row>
    <row r="213" spans="1:9" s="112" customFormat="1" ht="50.25" x14ac:dyDescent="0.3">
      <c r="A213" s="153" t="s">
        <v>378</v>
      </c>
      <c r="B213" s="152" t="s">
        <v>379</v>
      </c>
      <c r="C213" s="132">
        <v>3947564.53</v>
      </c>
      <c r="D213" s="132">
        <v>4538704.0599999996</v>
      </c>
      <c r="E213" s="132">
        <v>4538704.0599999996</v>
      </c>
      <c r="F213" s="134">
        <v>5189559.25</v>
      </c>
      <c r="G213" s="134">
        <v>5189559.25</v>
      </c>
      <c r="H213" s="134">
        <v>5189559.25</v>
      </c>
      <c r="I213" s="135"/>
    </row>
    <row r="214" spans="1:9" s="112" customFormat="1" ht="17.25" x14ac:dyDescent="0.3">
      <c r="A214" s="153" t="s">
        <v>380</v>
      </c>
      <c r="B214" s="152" t="s">
        <v>381</v>
      </c>
      <c r="C214" s="132">
        <v>1406398200</v>
      </c>
      <c r="D214" s="132">
        <v>1636713500</v>
      </c>
      <c r="E214" s="132">
        <v>1636713500</v>
      </c>
      <c r="F214" s="134">
        <v>1649887800</v>
      </c>
      <c r="G214" s="132">
        <v>1656481500</v>
      </c>
      <c r="H214" s="132">
        <v>1654528400</v>
      </c>
      <c r="I214" s="135"/>
    </row>
    <row r="215" spans="1:9" s="112" customFormat="1" ht="33" x14ac:dyDescent="0.3">
      <c r="A215" s="156" t="s">
        <v>382</v>
      </c>
      <c r="B215" s="157" t="s">
        <v>383</v>
      </c>
      <c r="C215" s="129">
        <f>C217+C218+C219+C220+C221+C222</f>
        <v>285078807.93000001</v>
      </c>
      <c r="D215" s="129">
        <f>D216+D217+D218+D219+D220+D221+D222</f>
        <v>130867563.72</v>
      </c>
      <c r="E215" s="129">
        <f>E216+E217+E218+E219+E220+E221+E222</f>
        <v>165927163.72</v>
      </c>
      <c r="F215" s="129">
        <f>F216+F217+F218+F219+F220+F221+F222</f>
        <v>121882700</v>
      </c>
      <c r="G215" s="129">
        <f>G216+G217+G218+G219+G220+G221+G222</f>
        <v>118784800</v>
      </c>
      <c r="H215" s="129">
        <f>H216+H217+H218+H219+H220+H221+H222</f>
        <v>118784800</v>
      </c>
      <c r="I215" s="127"/>
    </row>
    <row r="216" spans="1:9" s="112" customFormat="1" ht="198" x14ac:dyDescent="0.3">
      <c r="A216" s="158" t="s">
        <v>384</v>
      </c>
      <c r="B216" s="152" t="s">
        <v>385</v>
      </c>
      <c r="C216" s="132">
        <v>0</v>
      </c>
      <c r="D216" s="132">
        <v>0</v>
      </c>
      <c r="E216" s="133">
        <v>718700</v>
      </c>
      <c r="F216" s="134">
        <v>2156100</v>
      </c>
      <c r="G216" s="132">
        <v>2156100</v>
      </c>
      <c r="H216" s="132">
        <v>2156100</v>
      </c>
      <c r="I216" s="135"/>
    </row>
    <row r="217" spans="1:9" s="112" customFormat="1" ht="115.5" x14ac:dyDescent="0.3">
      <c r="A217" s="158" t="s">
        <v>386</v>
      </c>
      <c r="B217" s="152" t="s">
        <v>387</v>
      </c>
      <c r="C217" s="132">
        <v>6410600</v>
      </c>
      <c r="D217" s="132">
        <v>6319500</v>
      </c>
      <c r="E217" s="133">
        <v>6319500</v>
      </c>
      <c r="F217" s="134">
        <v>6339600</v>
      </c>
      <c r="G217" s="132">
        <v>6386300</v>
      </c>
      <c r="H217" s="132">
        <v>6386300</v>
      </c>
      <c r="I217" s="135"/>
    </row>
    <row r="218" spans="1:9" s="112" customFormat="1" ht="165.75" x14ac:dyDescent="0.3">
      <c r="A218" s="153" t="s">
        <v>388</v>
      </c>
      <c r="B218" s="152" t="s">
        <v>389</v>
      </c>
      <c r="C218" s="132">
        <v>55159016.609999999</v>
      </c>
      <c r="D218" s="132">
        <v>63934700</v>
      </c>
      <c r="E218" s="133">
        <v>99480600</v>
      </c>
      <c r="F218" s="134">
        <v>109243000</v>
      </c>
      <c r="G218" s="132">
        <v>109243000</v>
      </c>
      <c r="H218" s="132">
        <v>109243000</v>
      </c>
      <c r="I218" s="135"/>
    </row>
    <row r="219" spans="1:9" s="112" customFormat="1" ht="49.5" x14ac:dyDescent="0.3">
      <c r="A219" s="159" t="s">
        <v>390</v>
      </c>
      <c r="B219" s="152" t="s">
        <v>391</v>
      </c>
      <c r="C219" s="132">
        <v>0</v>
      </c>
      <c r="D219" s="132">
        <v>0</v>
      </c>
      <c r="E219" s="133">
        <v>0</v>
      </c>
      <c r="F219" s="134">
        <v>0</v>
      </c>
      <c r="G219" s="132">
        <v>0</v>
      </c>
      <c r="H219" s="132">
        <v>0</v>
      </c>
      <c r="I219" s="135"/>
    </row>
    <row r="220" spans="1:9" s="112" customFormat="1" ht="99" x14ac:dyDescent="0.3">
      <c r="A220" s="159" t="s">
        <v>392</v>
      </c>
      <c r="B220" s="152" t="s">
        <v>393</v>
      </c>
      <c r="C220" s="132">
        <v>0</v>
      </c>
      <c r="D220" s="132">
        <v>0</v>
      </c>
      <c r="E220" s="133">
        <v>0</v>
      </c>
      <c r="F220" s="134">
        <v>0</v>
      </c>
      <c r="G220" s="132">
        <v>0</v>
      </c>
      <c r="H220" s="132">
        <v>0</v>
      </c>
      <c r="I220" s="135"/>
    </row>
    <row r="221" spans="1:9" s="112" customFormat="1" ht="63" hidden="1" x14ac:dyDescent="0.3">
      <c r="A221" s="160" t="s">
        <v>394</v>
      </c>
      <c r="B221" s="155" t="s">
        <v>395</v>
      </c>
      <c r="C221" s="147"/>
      <c r="D221" s="147"/>
      <c r="E221" s="148"/>
      <c r="F221" s="149">
        <v>0</v>
      </c>
      <c r="G221" s="147">
        <v>0</v>
      </c>
      <c r="H221" s="147">
        <v>0</v>
      </c>
      <c r="I221" s="161"/>
    </row>
    <row r="222" spans="1:9" s="112" customFormat="1" ht="33" x14ac:dyDescent="0.3">
      <c r="A222" s="159" t="s">
        <v>396</v>
      </c>
      <c r="B222" s="162" t="s">
        <v>397</v>
      </c>
      <c r="C222" s="132">
        <v>223509191.31999999</v>
      </c>
      <c r="D222" s="132">
        <v>60613363.719999999</v>
      </c>
      <c r="E222" s="133">
        <v>59408363.719999999</v>
      </c>
      <c r="F222" s="134">
        <v>4144000</v>
      </c>
      <c r="G222" s="132">
        <v>999400</v>
      </c>
      <c r="H222" s="132">
        <v>999400</v>
      </c>
      <c r="I222" s="135"/>
    </row>
    <row r="223" spans="1:9" s="11" customFormat="1" ht="49.5" x14ac:dyDescent="0.25">
      <c r="A223" s="163" t="s">
        <v>398</v>
      </c>
      <c r="B223" s="164" t="s">
        <v>399</v>
      </c>
      <c r="C223" s="125">
        <f t="shared" ref="C223:H223" si="48">C224</f>
        <v>637882.28</v>
      </c>
      <c r="D223" s="125">
        <f t="shared" si="48"/>
        <v>0</v>
      </c>
      <c r="E223" s="126">
        <f t="shared" si="48"/>
        <v>0</v>
      </c>
      <c r="F223" s="126">
        <f t="shared" si="48"/>
        <v>0</v>
      </c>
      <c r="G223" s="126">
        <f t="shared" si="48"/>
        <v>0</v>
      </c>
      <c r="H223" s="126">
        <f t="shared" si="48"/>
        <v>0</v>
      </c>
      <c r="I223" s="127"/>
    </row>
    <row r="224" spans="1:9" s="11" customFormat="1" ht="49.5" x14ac:dyDescent="0.25">
      <c r="A224" s="159" t="s">
        <v>400</v>
      </c>
      <c r="B224" s="162" t="s">
        <v>401</v>
      </c>
      <c r="C224" s="132">
        <v>637882.28</v>
      </c>
      <c r="D224" s="132">
        <v>0</v>
      </c>
      <c r="E224" s="133">
        <v>0</v>
      </c>
      <c r="F224" s="133">
        <v>0</v>
      </c>
      <c r="G224" s="133">
        <v>0</v>
      </c>
      <c r="H224" s="133">
        <v>0</v>
      </c>
      <c r="I224" s="135"/>
    </row>
    <row r="225" spans="1:9" s="112" customFormat="1" ht="99" x14ac:dyDescent="0.3">
      <c r="A225" s="165" t="s">
        <v>402</v>
      </c>
      <c r="B225" s="166" t="s">
        <v>403</v>
      </c>
      <c r="C225" s="125">
        <f t="shared" ref="C225:H225" si="49">C226+C227</f>
        <v>65410079.509999998</v>
      </c>
      <c r="D225" s="125">
        <f t="shared" si="49"/>
        <v>57604707.619999997</v>
      </c>
      <c r="E225" s="126">
        <f t="shared" si="49"/>
        <v>57620389.280000001</v>
      </c>
      <c r="F225" s="125">
        <f t="shared" si="49"/>
        <v>0</v>
      </c>
      <c r="G225" s="125">
        <f t="shared" si="49"/>
        <v>0</v>
      </c>
      <c r="H225" s="125">
        <f t="shared" si="49"/>
        <v>0</v>
      </c>
      <c r="I225" s="127"/>
    </row>
    <row r="226" spans="1:9" s="11" customFormat="1" ht="49.5" x14ac:dyDescent="0.25">
      <c r="A226" s="167" t="s">
        <v>404</v>
      </c>
      <c r="B226" s="168" t="s">
        <v>405</v>
      </c>
      <c r="C226" s="132">
        <v>65410079.509999998</v>
      </c>
      <c r="D226" s="132">
        <v>57604707.619999997</v>
      </c>
      <c r="E226" s="133">
        <v>57620389.280000001</v>
      </c>
      <c r="F226" s="134">
        <v>0</v>
      </c>
      <c r="G226" s="134">
        <v>0</v>
      </c>
      <c r="H226" s="134">
        <v>0</v>
      </c>
      <c r="I226" s="135"/>
    </row>
    <row r="227" spans="1:9" s="112" customFormat="1" ht="49.5" x14ac:dyDescent="0.3">
      <c r="A227" s="159" t="s">
        <v>406</v>
      </c>
      <c r="B227" s="162" t="s">
        <v>407</v>
      </c>
      <c r="C227" s="132">
        <v>0</v>
      </c>
      <c r="D227" s="132">
        <v>0</v>
      </c>
      <c r="E227" s="133">
        <v>0</v>
      </c>
      <c r="F227" s="134">
        <v>0</v>
      </c>
      <c r="G227" s="134">
        <v>0</v>
      </c>
      <c r="H227" s="134">
        <v>0</v>
      </c>
      <c r="I227" s="135"/>
    </row>
    <row r="228" spans="1:9" s="11" customFormat="1" ht="66" x14ac:dyDescent="0.25">
      <c r="A228" s="169" t="s">
        <v>408</v>
      </c>
      <c r="B228" s="166" t="s">
        <v>409</v>
      </c>
      <c r="C228" s="125">
        <f>C229+C230+C232+C233+C231</f>
        <v>-10172017.559999999</v>
      </c>
      <c r="D228" s="125">
        <f>D229+D230+D232+D233</f>
        <v>0</v>
      </c>
      <c r="E228" s="126">
        <f>E229+E230+E232+E233+E231</f>
        <v>-1518966.7999999998</v>
      </c>
      <c r="F228" s="125">
        <f>F229+F230+F232+F233</f>
        <v>0</v>
      </c>
      <c r="G228" s="125">
        <f>G229+G230+G232+G233</f>
        <v>0</v>
      </c>
      <c r="H228" s="125">
        <f>H229+H230+H232+H233</f>
        <v>0</v>
      </c>
      <c r="I228" s="127"/>
    </row>
    <row r="229" spans="1:9" s="112" customFormat="1" ht="99" x14ac:dyDescent="0.3">
      <c r="A229" s="159" t="s">
        <v>410</v>
      </c>
      <c r="B229" s="168" t="s">
        <v>411</v>
      </c>
      <c r="C229" s="132">
        <v>-2173323.2799999998</v>
      </c>
      <c r="D229" s="170">
        <v>0</v>
      </c>
      <c r="E229" s="133">
        <v>-510390.51</v>
      </c>
      <c r="F229" s="171">
        <v>0</v>
      </c>
      <c r="G229" s="171">
        <v>0</v>
      </c>
      <c r="H229" s="171">
        <v>0</v>
      </c>
      <c r="I229" s="127"/>
    </row>
    <row r="230" spans="1:9" s="112" customFormat="1" ht="99" x14ac:dyDescent="0.3">
      <c r="A230" s="159" t="s">
        <v>412</v>
      </c>
      <c r="B230" s="168" t="s">
        <v>413</v>
      </c>
      <c r="C230" s="132">
        <v>-982.73</v>
      </c>
      <c r="D230" s="170">
        <v>0</v>
      </c>
      <c r="E230" s="133">
        <v>0</v>
      </c>
      <c r="F230" s="171">
        <v>0</v>
      </c>
      <c r="G230" s="171">
        <v>0</v>
      </c>
      <c r="H230" s="171">
        <v>0</v>
      </c>
      <c r="I230" s="127"/>
    </row>
    <row r="231" spans="1:9" s="112" customFormat="1" ht="49.5" x14ac:dyDescent="0.3">
      <c r="A231" s="159" t="s">
        <v>414</v>
      </c>
      <c r="B231" s="168" t="s">
        <v>415</v>
      </c>
      <c r="C231" s="132">
        <v>-5614968.0199999996</v>
      </c>
      <c r="D231" s="170">
        <v>0</v>
      </c>
      <c r="E231" s="133">
        <v>0</v>
      </c>
      <c r="F231" s="171">
        <v>0</v>
      </c>
      <c r="G231" s="171">
        <v>0</v>
      </c>
      <c r="H231" s="171">
        <v>0</v>
      </c>
      <c r="I231" s="127"/>
    </row>
    <row r="232" spans="1:9" s="11" customFormat="1" ht="99" x14ac:dyDescent="0.25">
      <c r="A232" s="159" t="s">
        <v>416</v>
      </c>
      <c r="B232" s="168" t="s">
        <v>417</v>
      </c>
      <c r="C232" s="132">
        <v>-251207.69</v>
      </c>
      <c r="D232" s="170">
        <v>0</v>
      </c>
      <c r="E232" s="133">
        <v>-207133.85</v>
      </c>
      <c r="F232" s="171">
        <v>0</v>
      </c>
      <c r="G232" s="171">
        <v>0</v>
      </c>
      <c r="H232" s="171">
        <v>0</v>
      </c>
      <c r="I232" s="127"/>
    </row>
    <row r="233" spans="1:9" s="112" customFormat="1" ht="66" x14ac:dyDescent="0.3">
      <c r="A233" s="159" t="s">
        <v>418</v>
      </c>
      <c r="B233" s="162" t="s">
        <v>419</v>
      </c>
      <c r="C233" s="132">
        <v>-2131535.84</v>
      </c>
      <c r="D233" s="170">
        <v>0</v>
      </c>
      <c r="E233" s="133">
        <v>-801442.44</v>
      </c>
      <c r="F233" s="171">
        <v>0</v>
      </c>
      <c r="G233" s="171">
        <v>0</v>
      </c>
      <c r="H233" s="171">
        <v>0</v>
      </c>
      <c r="I233" s="135"/>
    </row>
    <row r="234" spans="1:9" s="112" customFormat="1" ht="17.25" x14ac:dyDescent="0.3">
      <c r="A234" s="172" t="s">
        <v>420</v>
      </c>
      <c r="B234" s="173"/>
      <c r="C234" s="174">
        <f t="shared" ref="C234:H234" si="50">C8+C176</f>
        <v>5034151581.7600002</v>
      </c>
      <c r="D234" s="174">
        <f t="shared" si="50"/>
        <v>5730637712.6099997</v>
      </c>
      <c r="E234" s="174">
        <f t="shared" si="50"/>
        <v>5806390165.4499989</v>
      </c>
      <c r="F234" s="174">
        <f t="shared" si="50"/>
        <v>5717648968.0199995</v>
      </c>
      <c r="G234" s="174">
        <f t="shared" si="50"/>
        <v>5791903386.3700008</v>
      </c>
      <c r="H234" s="174">
        <f t="shared" si="50"/>
        <v>4383155222.04</v>
      </c>
      <c r="I234" s="175"/>
    </row>
  </sheetData>
  <autoFilter ref="A7:I234"/>
  <mergeCells count="7">
    <mergeCell ref="A1:I1"/>
    <mergeCell ref="A5:A6"/>
    <mergeCell ref="B5:B6"/>
    <mergeCell ref="A2:I2"/>
    <mergeCell ref="D5:E5"/>
    <mergeCell ref="F5:H5"/>
    <mergeCell ref="I5:I6"/>
  </mergeCells>
  <pageMargins left="0.15748031496062992" right="0" top="0" bottom="0" header="0.15748031496062992" footer="0.15748031496062992"/>
  <pageSetup paperSize="9"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Агаркова ОН</cp:lastModifiedBy>
  <cp:lastPrinted>2024-11-21T06:37:50Z</cp:lastPrinted>
  <dcterms:modified xsi:type="dcterms:W3CDTF">2024-11-21T06:38:04Z</dcterms:modified>
</cp:coreProperties>
</file>