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Таблицы к пояснительной\"/>
    </mc:Choice>
  </mc:AlternateContent>
  <bookViews>
    <workbookView xWindow="0" yWindow="0" windowWidth="28800" windowHeight="11835"/>
  </bookViews>
  <sheets>
    <sheet name="Динамика собств" sheetId="1" r:id="rId1"/>
    <sheet name="Доходы" sheetId="2" r:id="rId2"/>
    <sheet name="налоговые" sheetId="3" r:id="rId3"/>
    <sheet name="неналоговые" sheetId="4" r:id="rId4"/>
    <sheet name="Безвозмездные" sheetId="5" r:id="rId5"/>
    <sheet name="Свод" sheetId="6" r:id="rId6"/>
  </sheets>
  <definedNames>
    <definedName name="_xlnm.Print_Area" localSheetId="5">Свод!$A$1:$K$34</definedName>
  </definedNames>
  <calcPr calcId="152511"/>
</workbook>
</file>

<file path=xl/calcChain.xml><?xml version="1.0" encoding="utf-8"?>
<calcChain xmlns="http://schemas.openxmlformats.org/spreadsheetml/2006/main">
  <c r="K9" i="6" l="1"/>
  <c r="J9" i="6"/>
  <c r="E9" i="6"/>
  <c r="K10" i="6"/>
  <c r="J10" i="6"/>
  <c r="E10" i="6"/>
  <c r="I33" i="6" l="1"/>
  <c r="H33" i="6"/>
  <c r="G33" i="6"/>
  <c r="F33" i="6"/>
  <c r="I32" i="6"/>
  <c r="H32" i="6"/>
  <c r="G32" i="6"/>
  <c r="F32" i="6"/>
  <c r="H31" i="6"/>
  <c r="G31" i="6"/>
  <c r="F31" i="6"/>
  <c r="I30" i="6"/>
  <c r="H30" i="6"/>
  <c r="G30" i="6"/>
  <c r="F30" i="6"/>
  <c r="I29" i="6"/>
  <c r="H29" i="6"/>
  <c r="G29" i="6"/>
  <c r="F29" i="6"/>
  <c r="I28" i="6"/>
  <c r="H28" i="6"/>
  <c r="G28" i="6"/>
  <c r="F28" i="6"/>
  <c r="I27" i="6"/>
  <c r="H27" i="6"/>
  <c r="G27" i="6"/>
  <c r="F27" i="6"/>
  <c r="K26" i="6"/>
  <c r="K25" i="6" s="1"/>
  <c r="J26" i="6"/>
  <c r="J25" i="6" s="1"/>
  <c r="E26" i="6"/>
  <c r="D26" i="6"/>
  <c r="D25" i="6" s="1"/>
  <c r="C26" i="6"/>
  <c r="C25" i="6" s="1"/>
  <c r="B26" i="6"/>
  <c r="I24" i="6"/>
  <c r="H24" i="6"/>
  <c r="G24" i="6"/>
  <c r="F24" i="6"/>
  <c r="I23" i="6"/>
  <c r="H23" i="6"/>
  <c r="G23" i="6"/>
  <c r="F23" i="6"/>
  <c r="I22" i="6"/>
  <c r="H22" i="6"/>
  <c r="G22" i="6"/>
  <c r="F22" i="6"/>
  <c r="I21" i="6"/>
  <c r="H21" i="6"/>
  <c r="G21" i="6"/>
  <c r="F21" i="6"/>
  <c r="I20" i="6"/>
  <c r="H20" i="6"/>
  <c r="G20" i="6"/>
  <c r="F20" i="6"/>
  <c r="I19" i="6"/>
  <c r="H19" i="6"/>
  <c r="G19" i="6"/>
  <c r="F19" i="6"/>
  <c r="K18" i="6"/>
  <c r="J10" i="1" s="1"/>
  <c r="J18" i="6"/>
  <c r="E18" i="6"/>
  <c r="H10" i="1" s="1"/>
  <c r="D18" i="6"/>
  <c r="C18" i="6"/>
  <c r="B18" i="6"/>
  <c r="H17" i="6"/>
  <c r="G17" i="6"/>
  <c r="F17" i="6"/>
  <c r="I16" i="6"/>
  <c r="H16" i="6"/>
  <c r="G16" i="6"/>
  <c r="F16" i="6"/>
  <c r="I15" i="6"/>
  <c r="H15" i="6"/>
  <c r="G15" i="6"/>
  <c r="F15" i="6"/>
  <c r="I14" i="6"/>
  <c r="H14" i="6"/>
  <c r="G14" i="6"/>
  <c r="F14" i="6"/>
  <c r="I13" i="6"/>
  <c r="H13" i="6"/>
  <c r="G13" i="6"/>
  <c r="F13" i="6"/>
  <c r="I12" i="6"/>
  <c r="H12" i="6"/>
  <c r="G12" i="6"/>
  <c r="F12" i="6"/>
  <c r="I11" i="6"/>
  <c r="H11" i="6"/>
  <c r="G11" i="6"/>
  <c r="F11" i="6"/>
  <c r="I10" i="6"/>
  <c r="H10" i="6"/>
  <c r="G10" i="6"/>
  <c r="F10" i="6"/>
  <c r="I9" i="6"/>
  <c r="H9" i="6"/>
  <c r="G9" i="6"/>
  <c r="F9" i="6"/>
  <c r="K8" i="6"/>
  <c r="J8" i="1" s="1"/>
  <c r="J8" i="6"/>
  <c r="E8" i="6"/>
  <c r="D8" i="6"/>
  <c r="C8" i="6"/>
  <c r="B8" i="6"/>
  <c r="H14" i="5"/>
  <c r="G14" i="5"/>
  <c r="H15" i="5" s="1"/>
  <c r="F14" i="5"/>
  <c r="E14" i="5"/>
  <c r="D14" i="5"/>
  <c r="C14" i="5"/>
  <c r="H12" i="5"/>
  <c r="G12" i="5"/>
  <c r="F12" i="5"/>
  <c r="E12" i="5"/>
  <c r="D12" i="5"/>
  <c r="C12" i="5"/>
  <c r="C13" i="5" s="1"/>
  <c r="H10" i="5"/>
  <c r="G10" i="5"/>
  <c r="F10" i="5"/>
  <c r="E10" i="5"/>
  <c r="D10" i="5"/>
  <c r="C10" i="5"/>
  <c r="C11" i="5" s="1"/>
  <c r="H8" i="5"/>
  <c r="G8" i="5"/>
  <c r="F8" i="5"/>
  <c r="E8" i="5"/>
  <c r="D8" i="5"/>
  <c r="C8" i="5"/>
  <c r="C9" i="5" s="1"/>
  <c r="B6" i="5"/>
  <c r="I12" i="4"/>
  <c r="G12" i="4"/>
  <c r="E12" i="4"/>
  <c r="D12" i="4"/>
  <c r="B12" i="4"/>
  <c r="I11" i="4"/>
  <c r="G11" i="4"/>
  <c r="E11" i="4"/>
  <c r="D11" i="4"/>
  <c r="B11" i="4"/>
  <c r="I10" i="4"/>
  <c r="G10" i="4"/>
  <c r="E10" i="4"/>
  <c r="D10" i="4"/>
  <c r="B10" i="4"/>
  <c r="I9" i="4"/>
  <c r="G9" i="4"/>
  <c r="E9" i="4"/>
  <c r="D9" i="4"/>
  <c r="B9" i="4"/>
  <c r="I8" i="4"/>
  <c r="G8" i="4"/>
  <c r="E8" i="4"/>
  <c r="D8" i="4"/>
  <c r="B8" i="4"/>
  <c r="I7" i="4"/>
  <c r="G7" i="4"/>
  <c r="E7" i="4"/>
  <c r="D7" i="4"/>
  <c r="B7" i="4"/>
  <c r="I14" i="3"/>
  <c r="G14" i="3"/>
  <c r="E14" i="3"/>
  <c r="D14" i="3"/>
  <c r="B14" i="3"/>
  <c r="I13" i="3"/>
  <c r="G13" i="3"/>
  <c r="E13" i="3"/>
  <c r="D13" i="3"/>
  <c r="B13" i="3"/>
  <c r="I12" i="3"/>
  <c r="G12" i="3"/>
  <c r="E12" i="3"/>
  <c r="D12" i="3"/>
  <c r="B12" i="3"/>
  <c r="I11" i="3"/>
  <c r="G11" i="3"/>
  <c r="E11" i="3"/>
  <c r="D11" i="3"/>
  <c r="B11" i="3"/>
  <c r="I10" i="3"/>
  <c r="G10" i="3"/>
  <c r="E10" i="3"/>
  <c r="D10" i="3"/>
  <c r="B10" i="3"/>
  <c r="I9" i="3"/>
  <c r="G9" i="3"/>
  <c r="E9" i="3"/>
  <c r="D9" i="3"/>
  <c r="B9" i="3"/>
  <c r="I8" i="3"/>
  <c r="G8" i="3"/>
  <c r="E8" i="3"/>
  <c r="D8" i="3"/>
  <c r="B8" i="3"/>
  <c r="I7" i="3"/>
  <c r="G7" i="3"/>
  <c r="E7" i="3"/>
  <c r="D7" i="3"/>
  <c r="B7" i="3"/>
  <c r="I11" i="2"/>
  <c r="G11" i="2"/>
  <c r="E11" i="2"/>
  <c r="D11" i="2"/>
  <c r="B11" i="2"/>
  <c r="D6" i="1"/>
  <c r="C6" i="1"/>
  <c r="B6" i="1"/>
  <c r="D7" i="6" l="1"/>
  <c r="D13" i="5"/>
  <c r="E13" i="5" s="1"/>
  <c r="F18" i="6"/>
  <c r="H18" i="6"/>
  <c r="D11" i="5"/>
  <c r="E11" i="5" s="1"/>
  <c r="D15" i="5"/>
  <c r="E15" i="5"/>
  <c r="E6" i="4"/>
  <c r="E8" i="2" s="1"/>
  <c r="D9" i="5"/>
  <c r="E9" i="5" s="1"/>
  <c r="I18" i="6"/>
  <c r="F9" i="5"/>
  <c r="C7" i="6"/>
  <c r="I10" i="1"/>
  <c r="I11" i="1" s="1"/>
  <c r="G8" i="1"/>
  <c r="G13" i="5"/>
  <c r="B7" i="6"/>
  <c r="G10" i="1"/>
  <c r="H8" i="6"/>
  <c r="D6" i="5"/>
  <c r="B10" i="2" s="1"/>
  <c r="B9" i="2" s="1"/>
  <c r="F11" i="5"/>
  <c r="C6" i="5"/>
  <c r="C7" i="5" s="1"/>
  <c r="I6" i="3"/>
  <c r="J12" i="3" s="1"/>
  <c r="D6" i="3"/>
  <c r="D7" i="2" s="1"/>
  <c r="E6" i="5"/>
  <c r="D10" i="2" s="1"/>
  <c r="D9" i="2" s="1"/>
  <c r="F15" i="5"/>
  <c r="J34" i="6"/>
  <c r="I26" i="6"/>
  <c r="D6" i="4"/>
  <c r="D8" i="2" s="1"/>
  <c r="G6" i="4"/>
  <c r="H9" i="4" s="1"/>
  <c r="E8" i="1"/>
  <c r="E9" i="1" s="1"/>
  <c r="C15" i="5"/>
  <c r="I6" i="4"/>
  <c r="J12" i="4" s="1"/>
  <c r="F13" i="5"/>
  <c r="J6" i="1"/>
  <c r="H6" i="5"/>
  <c r="I10" i="2" s="1"/>
  <c r="I9" i="2" s="1"/>
  <c r="H11" i="5"/>
  <c r="K34" i="6"/>
  <c r="H13" i="5"/>
  <c r="G6" i="5"/>
  <c r="G10" i="2" s="1"/>
  <c r="G9" i="2" s="1"/>
  <c r="H9" i="5"/>
  <c r="G15" i="5"/>
  <c r="G11" i="5"/>
  <c r="H26" i="6"/>
  <c r="G9" i="5"/>
  <c r="E25" i="6"/>
  <c r="F6" i="5"/>
  <c r="E10" i="2" s="1"/>
  <c r="E9" i="2" s="1"/>
  <c r="G26" i="6"/>
  <c r="J10" i="3"/>
  <c r="I7" i="2"/>
  <c r="C34" i="6"/>
  <c r="D34" i="6"/>
  <c r="I8" i="6"/>
  <c r="E10" i="1"/>
  <c r="E11" i="1" s="1"/>
  <c r="B6" i="3"/>
  <c r="C8" i="3" s="1"/>
  <c r="G18" i="6"/>
  <c r="B25" i="6"/>
  <c r="B34" i="6" s="1"/>
  <c r="E6" i="3"/>
  <c r="F10" i="3" s="1"/>
  <c r="J7" i="6"/>
  <c r="H8" i="1"/>
  <c r="G6" i="3"/>
  <c r="H12" i="3" s="1"/>
  <c r="K7" i="6"/>
  <c r="F26" i="6"/>
  <c r="I8" i="1"/>
  <c r="B6" i="4"/>
  <c r="C12" i="4" s="1"/>
  <c r="E7" i="6"/>
  <c r="G8" i="6"/>
  <c r="F8" i="6"/>
  <c r="C12" i="3" l="1"/>
  <c r="J7" i="4"/>
  <c r="G6" i="1"/>
  <c r="C14" i="3"/>
  <c r="D6" i="2"/>
  <c r="D12" i="2" s="1"/>
  <c r="F12" i="4"/>
  <c r="F14" i="3"/>
  <c r="J10" i="4"/>
  <c r="J14" i="3"/>
  <c r="H11" i="1"/>
  <c r="J13" i="3"/>
  <c r="F7" i="4"/>
  <c r="J9" i="3"/>
  <c r="J11" i="3"/>
  <c r="J8" i="3"/>
  <c r="F9" i="4"/>
  <c r="F11" i="4"/>
  <c r="H10" i="4"/>
  <c r="F10" i="4"/>
  <c r="H12" i="4"/>
  <c r="H8" i="4"/>
  <c r="J11" i="1"/>
  <c r="I25" i="6"/>
  <c r="E6" i="1"/>
  <c r="E7" i="1" s="1"/>
  <c r="D7" i="5"/>
  <c r="E7" i="5" s="1"/>
  <c r="F8" i="4"/>
  <c r="F11" i="3"/>
  <c r="H7" i="4"/>
  <c r="C9" i="3"/>
  <c r="J7" i="3"/>
  <c r="H11" i="4"/>
  <c r="G8" i="2"/>
  <c r="I8" i="2"/>
  <c r="I6" i="2" s="1"/>
  <c r="J9" i="4"/>
  <c r="J8" i="4"/>
  <c r="J11" i="4"/>
  <c r="H7" i="5"/>
  <c r="H14" i="3"/>
  <c r="H8" i="3"/>
  <c r="H10" i="3"/>
  <c r="F7" i="5"/>
  <c r="E34" i="6"/>
  <c r="H25" i="6"/>
  <c r="F25" i="6"/>
  <c r="G7" i="5"/>
  <c r="H9" i="1"/>
  <c r="H6" i="1"/>
  <c r="E7" i="2"/>
  <c r="F13" i="3"/>
  <c r="F12" i="3"/>
  <c r="C8" i="4"/>
  <c r="F8" i="3"/>
  <c r="I9" i="1"/>
  <c r="J9" i="1"/>
  <c r="I6" i="1"/>
  <c r="B8" i="2"/>
  <c r="C9" i="4"/>
  <c r="C11" i="4"/>
  <c r="F10" i="1"/>
  <c r="C7" i="4"/>
  <c r="F7" i="6"/>
  <c r="G7" i="6"/>
  <c r="H7" i="6"/>
  <c r="I7" i="6"/>
  <c r="F9" i="3"/>
  <c r="B7" i="2"/>
  <c r="F8" i="1"/>
  <c r="C7" i="3"/>
  <c r="C10" i="3"/>
  <c r="C11" i="3"/>
  <c r="C10" i="4"/>
  <c r="G25" i="6"/>
  <c r="H13" i="3"/>
  <c r="H11" i="3"/>
  <c r="H9" i="3"/>
  <c r="H7" i="3"/>
  <c r="G7" i="2"/>
  <c r="C13" i="3"/>
  <c r="F7" i="3"/>
  <c r="H7" i="1" l="1"/>
  <c r="F34" i="6"/>
  <c r="G34" i="6"/>
  <c r="H34" i="6"/>
  <c r="I34" i="6"/>
  <c r="G11" i="1"/>
  <c r="F11" i="1"/>
  <c r="B6" i="2"/>
  <c r="I12" i="2"/>
  <c r="J6" i="2" s="1"/>
  <c r="G9" i="1"/>
  <c r="F9" i="1"/>
  <c r="F6" i="1"/>
  <c r="G6" i="2"/>
  <c r="I7" i="1"/>
  <c r="J7" i="1"/>
  <c r="E6" i="2"/>
  <c r="G12" i="2" l="1"/>
  <c r="B12" i="2"/>
  <c r="E12" i="2"/>
  <c r="G7" i="1"/>
  <c r="F7" i="1"/>
  <c r="J11" i="2"/>
  <c r="J9" i="2"/>
  <c r="J10" i="2"/>
  <c r="J8" i="2"/>
  <c r="J7" i="2"/>
  <c r="F10" i="2" l="1"/>
  <c r="F8" i="2"/>
  <c r="F11" i="2"/>
  <c r="F9" i="2"/>
  <c r="F7" i="2"/>
  <c r="F6" i="2"/>
  <c r="C12" i="2"/>
  <c r="C9" i="2"/>
  <c r="C10" i="2"/>
  <c r="C11" i="2"/>
  <c r="C7" i="2"/>
  <c r="C8" i="2"/>
  <c r="C6" i="2"/>
  <c r="H11" i="2"/>
  <c r="H8" i="2"/>
  <c r="H9" i="2"/>
  <c r="H10" i="2"/>
  <c r="H7" i="2"/>
  <c r="H6" i="2"/>
</calcChain>
</file>

<file path=xl/sharedStrings.xml><?xml version="1.0" encoding="utf-8"?>
<sst xmlns="http://schemas.openxmlformats.org/spreadsheetml/2006/main" count="160" uniqueCount="86">
  <si>
    <t>Прогноз поступлений собственных доходов на 2025 -2027 годы</t>
  </si>
  <si>
    <t>тыс.руб.</t>
  </si>
  <si>
    <t>Наименование доходов</t>
  </si>
  <si>
    <t>Исполнено 2020</t>
  </si>
  <si>
    <t>Исполнено 2021</t>
  </si>
  <si>
    <t>Исполнено 2022</t>
  </si>
  <si>
    <t xml:space="preserve">Исполнено                2023 год </t>
  </si>
  <si>
    <t>2024 год</t>
  </si>
  <si>
    <t>Прогноз</t>
  </si>
  <si>
    <t>Утверждено            (на 01.11.2024)</t>
  </si>
  <si>
    <t>Оценка поступлений</t>
  </si>
  <si>
    <t>2025 год</t>
  </si>
  <si>
    <t>2026 год</t>
  </si>
  <si>
    <t>2027 год</t>
  </si>
  <si>
    <t>Налоговые и неналоговые доходы, т.ч.:</t>
  </si>
  <si>
    <t>темп роста (снижения) к предыдущему году, %</t>
  </si>
  <si>
    <t>- налоговые доходы (тыс. рублей)</t>
  </si>
  <si>
    <t>- неналоговые доходы (тыс. рублей)</t>
  </si>
  <si>
    <t>Прогноз поступлений доходов на 2025 -2027 годы</t>
  </si>
  <si>
    <t>Утверждено                   (на 01.11.2024)</t>
  </si>
  <si>
    <t>Удельный вес поступлений (%)</t>
  </si>
  <si>
    <t>Ожидаемое</t>
  </si>
  <si>
    <t>Прогноз поступлений</t>
  </si>
  <si>
    <t>Налоговые и неналоговые доходы</t>
  </si>
  <si>
    <t>налоговые доходы</t>
  </si>
  <si>
    <t>неналоговые доходы</t>
  </si>
  <si>
    <t>Безвозмездные поступления</t>
  </si>
  <si>
    <t>безвозмездные поступления от других бюджетов бюджетной системы</t>
  </si>
  <si>
    <t>прочие безвозмездные поступления</t>
  </si>
  <si>
    <t>Всего доходов</t>
  </si>
  <si>
    <t>Прогноз налоговых доходов на 2025 - 2027 годы</t>
  </si>
  <si>
    <t xml:space="preserve">Утверждено </t>
  </si>
  <si>
    <t>Удельный вес, %</t>
  </si>
  <si>
    <t>Налоговые доходы - всего, в т.ч.:</t>
  </si>
  <si>
    <t>- налог на доходы физических лиц</t>
  </si>
  <si>
    <t>- акцизы по подакцизным товарам (продукции), производимым на территории Российской Федерации</t>
  </si>
  <si>
    <t>- налог, взимаемый в связи с применением упрощенной системы налогообложения</t>
  </si>
  <si>
    <t>- единый налог на вмененный доход для отдельных видов деятельности</t>
  </si>
  <si>
    <t>- налог, взимаемый в связи с применением патентной системы налогообложения</t>
  </si>
  <si>
    <t>- налог на имущество физических лиц</t>
  </si>
  <si>
    <t>- земельный налог</t>
  </si>
  <si>
    <t>- государственная пошлина</t>
  </si>
  <si>
    <t>Прогноз неналоговых доходов на 2025 - 2027 годы</t>
  </si>
  <si>
    <t>Неналоговые доходы, в т.ч.:</t>
  </si>
  <si>
    <t xml:space="preserve">- доходы от использования имущества, находящегося в государственной и муниципальной собственности </t>
  </si>
  <si>
    <t>- платежи  при  пользовании природными  ресурсами</t>
  </si>
  <si>
    <t xml:space="preserve">- доходы от оказания платных услуг (работ) и компенсации затрат государства </t>
  </si>
  <si>
    <t>- доходы от продажи материальных и нематериальных активов</t>
  </si>
  <si>
    <t xml:space="preserve">- штрафы, санкции, возмещения ущерба </t>
  </si>
  <si>
    <t>- прочие неналоговые доходы</t>
  </si>
  <si>
    <t>Прогноз безвозмездных поступлений от других бюджетов бюджетной системы РФ на 2025 -2027 годы</t>
  </si>
  <si>
    <t>Отчет                   2020 год</t>
  </si>
  <si>
    <t>Отчет                   2023 год</t>
  </si>
  <si>
    <t>Проект</t>
  </si>
  <si>
    <t>Утверждено на 01.11.24</t>
  </si>
  <si>
    <t>Безвозмездные поступления от других бюджетов бюджетной системы РФ, в т.ч.:</t>
  </si>
  <si>
    <t>Дотации</t>
  </si>
  <si>
    <t>темп роста (снижения)к предыдущему году, %</t>
  </si>
  <si>
    <t>Субсидии</t>
  </si>
  <si>
    <t>Субвенции</t>
  </si>
  <si>
    <t>Иные межбюджетные трансферты</t>
  </si>
  <si>
    <t>Прогноз доходов на 2025 - 2027 годы</t>
  </si>
  <si>
    <t>Исполнено за 2023 год</t>
  </si>
  <si>
    <t>Проект                    2025 год</t>
  </si>
  <si>
    <t xml:space="preserve">Отклонение </t>
  </si>
  <si>
    <t>Утверждено на 01.11.2024</t>
  </si>
  <si>
    <t>Ожидаемое поступление</t>
  </si>
  <si>
    <t>к отчету 2023 года</t>
  </si>
  <si>
    <t>к ожидаемому 2024 года</t>
  </si>
  <si>
    <t>Сумма</t>
  </si>
  <si>
    <t>%</t>
  </si>
  <si>
    <t>СОБСТВЕННЫЕ ДОХОДЫ</t>
  </si>
  <si>
    <t>НАЛОГОВЫЕ ДОХОДЫ</t>
  </si>
  <si>
    <t xml:space="preserve"> - задолженность и перерасчеты по отмененным налогам, сборам и иным обязательным платежам</t>
  </si>
  <si>
    <t>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</si>
  <si>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</si>
  <si>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</si>
  <si>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- дотации</t>
  </si>
  <si>
    <t>- субсидии</t>
  </si>
  <si>
    <t>- субвенции</t>
  </si>
  <si>
    <t>- иные межбюджетные трансферты</t>
  </si>
  <si>
    <t>БЕЗВОЗМЕЗДНЫЕ ПОСТУПЛЕНИЯ ОТ МУНИЦИПАЛЬНЫХ ОРГАНИЗАЦИЙ</t>
  </si>
  <si>
    <t xml:space="preserve">ДОХОДЫ БЮДЖЕТОВ БЮДЖЕТНОЙ СИСТЕМЫ РОССИЙСКОЙ ФЕДЕРАЦИИ ОТ ВОЗВРАТА ОРГАНИЗАЦИЯМИ ОСТАТКОВ СУБСИДИЙ, СУБВЕНЦИЙ И ИНЫХ МБТ, ИМЕЮЩИХ ЦЕЛЕВОЕ НАЗНАЧЕНИЕ, ПРОШЛЫХ ЛЕТ </t>
  </si>
  <si>
    <t>ВОЗВРАТ ОСТАТКОВ СУБСИДИЙ, СУБВЕНЦИЙ И ИНЫХ МЕЖБЮДЖЕТНЫХ ТРАНСФЕРТОВ, ИМЕЮЩИХ ЦЕЛЕВОЕ ЗНАЧЕНИЕ, ПРОШЛЫХ ЛЕТ</t>
  </si>
  <si>
    <t>Всего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</si>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</sst>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"/>
  </numFmts>
  <fonts count="33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5117038483843"/>
        <bgColor indexed="65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5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5" fillId="0" borderId="0" xfId="0" applyNumberFormat="1" applyFont="1" applyAlignment="1">
      <alignment horizontal="right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/>
    <xf numFmtId="49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right" vertical="center"/>
    </xf>
    <xf numFmtId="164" fontId="8" fillId="0" borderId="0" xfId="0" applyNumberFormat="1" applyFont="1"/>
    <xf numFmtId="49" fontId="10" fillId="0" borderId="1" xfId="0" applyNumberFormat="1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 wrapText="1"/>
    </xf>
    <xf numFmtId="0" fontId="12" fillId="0" borderId="0" xfId="0" applyNumberFormat="1" applyFont="1"/>
    <xf numFmtId="49" fontId="13" fillId="0" borderId="1" xfId="0" applyNumberFormat="1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/>
    <xf numFmtId="0" fontId="2" fillId="0" borderId="0" xfId="0" applyNumberFormat="1" applyFont="1" applyAlignment="1">
      <alignment horizontal="left"/>
    </xf>
    <xf numFmtId="0" fontId="16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/>
    <xf numFmtId="0" fontId="17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8" fillId="0" borderId="0" xfId="0" applyNumberFormat="1" applyFont="1"/>
    <xf numFmtId="0" fontId="10" fillId="0" borderId="1" xfId="0" applyNumberFormat="1" applyFont="1" applyBorder="1" applyAlignment="1">
      <alignment horizontal="left" vertical="center" wrapText="1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0" fontId="5" fillId="0" borderId="0" xfId="0" applyNumberFormat="1" applyFont="1"/>
    <xf numFmtId="0" fontId="17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center" wrapText="1"/>
    </xf>
    <xf numFmtId="0" fontId="20" fillId="0" borderId="1" xfId="0" applyNumberFormat="1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164" fontId="2" fillId="0" borderId="0" xfId="0" applyNumberFormat="1" applyFont="1"/>
    <xf numFmtId="164" fontId="19" fillId="0" borderId="0" xfId="0" applyNumberFormat="1" applyFont="1"/>
    <xf numFmtId="0" fontId="21" fillId="0" borderId="0" xfId="0" applyNumberFormat="1" applyFont="1"/>
    <xf numFmtId="0" fontId="22" fillId="0" borderId="0" xfId="0" applyNumberFormat="1" applyFont="1"/>
    <xf numFmtId="49" fontId="23" fillId="0" borderId="1" xfId="0" applyNumberFormat="1" applyFont="1" applyBorder="1" applyAlignment="1">
      <alignment vertical="center" wrapText="1"/>
    </xf>
    <xf numFmtId="164" fontId="21" fillId="0" borderId="0" xfId="0" applyNumberFormat="1" applyFont="1"/>
    <xf numFmtId="0" fontId="24" fillId="0" borderId="0" xfId="0" applyNumberFormat="1" applyFont="1"/>
    <xf numFmtId="0" fontId="15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right" vertical="center" wrapText="1"/>
    </xf>
    <xf numFmtId="0" fontId="10" fillId="0" borderId="1" xfId="0" applyNumberFormat="1" applyFont="1" applyBorder="1" applyAlignment="1">
      <alignment vertical="center" wrapText="1"/>
    </xf>
    <xf numFmtId="164" fontId="10" fillId="0" borderId="1" xfId="0" applyNumberFormat="1" applyFont="1" applyBorder="1" applyAlignment="1">
      <alignment vertical="center" wrapText="1"/>
    </xf>
    <xf numFmtId="4" fontId="23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25" fillId="0" borderId="0" xfId="0" applyNumberFormat="1" applyFont="1"/>
    <xf numFmtId="0" fontId="13" fillId="0" borderId="1" xfId="0" applyNumberFormat="1" applyFont="1" applyBorder="1" applyAlignment="1">
      <alignment vertical="center" wrapText="1"/>
    </xf>
    <xf numFmtId="164" fontId="13" fillId="0" borderId="1" xfId="0" applyNumberFormat="1" applyFont="1" applyBorder="1" applyAlignment="1">
      <alignment wrapText="1"/>
    </xf>
    <xf numFmtId="164" fontId="15" fillId="0" borderId="1" xfId="0" applyNumberFormat="1" applyFont="1" applyBorder="1" applyAlignment="1">
      <alignment wrapText="1"/>
    </xf>
    <xf numFmtId="164" fontId="23" fillId="0" borderId="1" xfId="0" applyNumberFormat="1" applyFont="1" applyBorder="1" applyAlignment="1">
      <alignment horizontal="right" vertical="center"/>
    </xf>
    <xf numFmtId="164" fontId="24" fillId="0" borderId="0" xfId="0" applyNumberFormat="1" applyFont="1"/>
    <xf numFmtId="164" fontId="7" fillId="0" borderId="1" xfId="0" applyNumberFormat="1" applyFont="1" applyBorder="1" applyAlignment="1">
      <alignment horizontal="center" vertical="center" wrapText="1"/>
    </xf>
    <xf numFmtId="164" fontId="17" fillId="0" borderId="17" xfId="0" applyNumberFormat="1" applyFont="1" applyBorder="1" applyAlignment="1">
      <alignment horizontal="right" vertical="center" wrapText="1"/>
    </xf>
    <xf numFmtId="164" fontId="9" fillId="3" borderId="17" xfId="0" applyNumberFormat="1" applyFont="1" applyFill="1" applyBorder="1" applyAlignment="1">
      <alignment horizontal="right" wrapText="1"/>
    </xf>
    <xf numFmtId="164" fontId="9" fillId="0" borderId="17" xfId="0" applyNumberFormat="1" applyFont="1" applyBorder="1" applyAlignment="1">
      <alignment horizontal="right" vertical="center" wrapText="1"/>
    </xf>
    <xf numFmtId="164" fontId="9" fillId="2" borderId="17" xfId="0" applyNumberFormat="1" applyFont="1" applyFill="1" applyBorder="1" applyAlignment="1">
      <alignment horizontal="right" wrapText="1"/>
    </xf>
    <xf numFmtId="164" fontId="9" fillId="3" borderId="1" xfId="0" applyNumberFormat="1" applyFont="1" applyFill="1" applyBorder="1" applyAlignment="1">
      <alignment wrapText="1"/>
    </xf>
    <xf numFmtId="164" fontId="9" fillId="3" borderId="1" xfId="0" applyNumberFormat="1" applyFont="1" applyFill="1" applyBorder="1"/>
    <xf numFmtId="164" fontId="9" fillId="0" borderId="1" xfId="0" applyNumberFormat="1" applyFont="1" applyBorder="1"/>
    <xf numFmtId="164" fontId="9" fillId="2" borderId="1" xfId="0" applyNumberFormat="1" applyFont="1" applyFill="1" applyBorder="1"/>
    <xf numFmtId="164" fontId="4" fillId="0" borderId="0" xfId="0" applyNumberFormat="1" applyFont="1"/>
    <xf numFmtId="164" fontId="23" fillId="0" borderId="1" xfId="0" applyNumberFormat="1" applyFont="1" applyBorder="1" applyAlignment="1">
      <alignment wrapText="1"/>
    </xf>
    <xf numFmtId="164" fontId="15" fillId="3" borderId="1" xfId="0" applyNumberFormat="1" applyFont="1" applyFill="1" applyBorder="1" applyAlignment="1">
      <alignment wrapText="1"/>
    </xf>
    <xf numFmtId="164" fontId="15" fillId="2" borderId="1" xfId="0" applyNumberFormat="1" applyFont="1" applyFill="1" applyBorder="1" applyAlignment="1">
      <alignment wrapText="1"/>
    </xf>
    <xf numFmtId="164" fontId="15" fillId="3" borderId="1" xfId="0" applyNumberFormat="1" applyFont="1" applyFill="1" applyBorder="1"/>
    <xf numFmtId="0" fontId="26" fillId="0" borderId="1" xfId="0" applyNumberFormat="1" applyFont="1" applyBorder="1" applyAlignment="1">
      <alignment vertical="center" wrapText="1"/>
    </xf>
    <xf numFmtId="164" fontId="17" fillId="0" borderId="1" xfId="0" applyNumberFormat="1" applyFont="1" applyBorder="1" applyAlignment="1">
      <alignment horizontal="right" wrapText="1"/>
    </xf>
    <xf numFmtId="164" fontId="9" fillId="3" borderId="1" xfId="0" applyNumberFormat="1" applyFont="1" applyFill="1" applyBorder="1" applyAlignment="1">
      <alignment horizontal="right" wrapText="1"/>
    </xf>
    <xf numFmtId="164" fontId="9" fillId="0" borderId="1" xfId="0" applyNumberFormat="1" applyFont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 wrapText="1"/>
    </xf>
    <xf numFmtId="164" fontId="15" fillId="3" borderId="1" xfId="0" applyNumberFormat="1" applyFont="1" applyFill="1" applyBorder="1" applyAlignment="1">
      <alignment horizontal="right" wrapText="1"/>
    </xf>
    <xf numFmtId="164" fontId="15" fillId="0" borderId="1" xfId="0" applyNumberFormat="1" applyFont="1" applyBorder="1" applyAlignment="1">
      <alignment horizontal="right"/>
    </xf>
    <xf numFmtId="164" fontId="15" fillId="2" borderId="1" xfId="0" applyNumberFormat="1" applyFont="1" applyFill="1" applyBorder="1" applyAlignment="1">
      <alignment horizontal="right" wrapText="1"/>
    </xf>
    <xf numFmtId="164" fontId="1" fillId="0" borderId="0" xfId="0" applyNumberFormat="1" applyFont="1"/>
    <xf numFmtId="49" fontId="17" fillId="0" borderId="1" xfId="0" applyNumberFormat="1" applyFont="1" applyBorder="1" applyAlignment="1">
      <alignment vertical="center" wrapText="1"/>
    </xf>
    <xf numFmtId="164" fontId="17" fillId="0" borderId="1" xfId="0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4" fontId="15" fillId="3" borderId="1" xfId="0" applyNumberFormat="1" applyFont="1" applyFill="1" applyBorder="1" applyAlignment="1">
      <alignment horizontal="right"/>
    </xf>
    <xf numFmtId="164" fontId="9" fillId="3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17" fillId="0" borderId="1" xfId="0" applyNumberFormat="1" applyFont="1" applyBorder="1"/>
    <xf numFmtId="0" fontId="4" fillId="0" borderId="1" xfId="0" applyNumberFormat="1" applyFont="1" applyBorder="1"/>
    <xf numFmtId="164" fontId="9" fillId="3" borderId="1" xfId="0" applyNumberFormat="1" applyFont="1" applyFill="1" applyBorder="1" applyAlignment="1">
      <alignment vertical="center" wrapText="1"/>
    </xf>
    <xf numFmtId="164" fontId="9" fillId="3" borderId="1" xfId="0" applyNumberFormat="1" applyFont="1" applyFill="1" applyBorder="1" applyAlignment="1">
      <alignment vertical="center"/>
    </xf>
    <xf numFmtId="0" fontId="27" fillId="4" borderId="0" xfId="0" applyNumberFormat="1" applyFont="1" applyFill="1"/>
    <xf numFmtId="164" fontId="29" fillId="2" borderId="1" xfId="0" applyNumberFormat="1" applyFont="1" applyFill="1" applyBorder="1" applyAlignment="1">
      <alignment wrapText="1"/>
    </xf>
    <xf numFmtId="164" fontId="29" fillId="2" borderId="1" xfId="0" applyNumberFormat="1" applyFont="1" applyFill="1" applyBorder="1" applyAlignment="1">
      <alignment horizontal="right" wrapText="1"/>
    </xf>
    <xf numFmtId="164" fontId="30" fillId="2" borderId="1" xfId="0" applyNumberFormat="1" applyFont="1" applyFill="1" applyBorder="1" applyAlignment="1">
      <alignment horizontal="right"/>
    </xf>
    <xf numFmtId="164" fontId="29" fillId="2" borderId="1" xfId="0" applyNumberFormat="1" applyFont="1" applyFill="1" applyBorder="1" applyAlignment="1">
      <alignment horizontal="right"/>
    </xf>
    <xf numFmtId="164" fontId="29" fillId="2" borderId="1" xfId="0" applyNumberFormat="1" applyFont="1" applyFill="1" applyBorder="1"/>
    <xf numFmtId="164" fontId="29" fillId="0" borderId="1" xfId="0" applyNumberFormat="1" applyFont="1" applyBorder="1" applyAlignment="1">
      <alignment horizontal="right" vertical="center" wrapText="1"/>
    </xf>
    <xf numFmtId="164" fontId="29" fillId="0" borderId="1" xfId="0" applyNumberFormat="1" applyFont="1" applyBorder="1" applyAlignment="1">
      <alignment horizontal="right" vertical="center"/>
    </xf>
    <xf numFmtId="164" fontId="31" fillId="0" borderId="1" xfId="0" applyNumberFormat="1" applyFont="1" applyBorder="1" applyAlignment="1">
      <alignment horizontal="right" vertical="center" wrapText="1"/>
    </xf>
    <xf numFmtId="164" fontId="31" fillId="0" borderId="1" xfId="0" applyNumberFormat="1" applyFont="1" applyBorder="1" applyAlignment="1">
      <alignment horizontal="right" vertical="center"/>
    </xf>
    <xf numFmtId="0" fontId="32" fillId="0" borderId="0" xfId="0" applyNumberFormat="1" applyFont="1" applyAlignment="1">
      <alignment horizontal="right"/>
    </xf>
    <xf numFmtId="0" fontId="32" fillId="0" borderId="0" xfId="0" applyNumberFormat="1" applyFont="1"/>
    <xf numFmtId="164" fontId="29" fillId="5" borderId="17" xfId="0" applyNumberFormat="1" applyFont="1" applyFill="1" applyBorder="1" applyAlignment="1">
      <alignment horizontal="right" wrapText="1"/>
    </xf>
    <xf numFmtId="164" fontId="29" fillId="5" borderId="1" xfId="0" applyNumberFormat="1" applyFont="1" applyFill="1" applyBorder="1"/>
    <xf numFmtId="164" fontId="30" fillId="5" borderId="1" xfId="0" applyNumberFormat="1" applyFont="1" applyFill="1" applyBorder="1" applyAlignment="1">
      <alignment wrapText="1"/>
    </xf>
    <xf numFmtId="164" fontId="29" fillId="5" borderId="1" xfId="0" applyNumberFormat="1" applyFont="1" applyFill="1" applyBorder="1" applyAlignment="1">
      <alignment horizontal="right" wrapText="1"/>
    </xf>
    <xf numFmtId="164" fontId="30" fillId="5" borderId="1" xfId="0" applyNumberFormat="1" applyFont="1" applyFill="1" applyBorder="1" applyAlignment="1">
      <alignment horizontal="right" wrapText="1"/>
    </xf>
    <xf numFmtId="164" fontId="29" fillId="5" borderId="1" xfId="0" applyNumberFormat="1" applyFont="1" applyFill="1" applyBorder="1" applyAlignment="1">
      <alignment wrapText="1"/>
    </xf>
    <xf numFmtId="164" fontId="30" fillId="5" borderId="1" xfId="0" applyNumberFormat="1" applyFont="1" applyFill="1" applyBorder="1" applyAlignment="1">
      <alignment horizontal="right"/>
    </xf>
    <xf numFmtId="164" fontId="29" fillId="5" borderId="1" xfId="0" applyNumberFormat="1" applyFont="1" applyFill="1" applyBorder="1" applyAlignment="1">
      <alignment horizontal="right"/>
    </xf>
    <xf numFmtId="0" fontId="15" fillId="0" borderId="1" xfId="0" applyNumberFormat="1" applyFont="1" applyBorder="1" applyAlignment="1">
      <alignment horizontal="center" vertical="center"/>
    </xf>
    <xf numFmtId="2" fontId="4" fillId="0" borderId="0" xfId="0" applyNumberFormat="1" applyFont="1"/>
    <xf numFmtId="165" fontId="1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 wrapText="1"/>
    </xf>
    <xf numFmtId="0" fontId="23" fillId="0" borderId="4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8" fillId="0" borderId="8" xfId="0" applyNumberFormat="1" applyFont="1" applyBorder="1" applyAlignment="1">
      <alignment horizontal="right"/>
    </xf>
    <xf numFmtId="0" fontId="18" fillId="0" borderId="9" xfId="0" applyNumberFormat="1" applyFont="1" applyBorder="1" applyAlignment="1">
      <alignment horizontal="right"/>
    </xf>
    <xf numFmtId="0" fontId="18" fillId="0" borderId="10" xfId="0" applyNumberFormat="1" applyFont="1" applyBorder="1" applyAlignment="1">
      <alignment horizontal="right"/>
    </xf>
    <xf numFmtId="0" fontId="7" fillId="2" borderId="12" xfId="0" applyNumberFormat="1" applyFont="1" applyFill="1" applyBorder="1" applyAlignment="1">
      <alignment horizontal="center" wrapText="1"/>
    </xf>
    <xf numFmtId="0" fontId="7" fillId="2" borderId="2" xfId="0" applyNumberFormat="1" applyFont="1" applyFill="1" applyBorder="1" applyAlignment="1">
      <alignment horizontal="center" wrapText="1"/>
    </xf>
    <xf numFmtId="164" fontId="28" fillId="5" borderId="11" xfId="0" applyNumberFormat="1" applyFont="1" applyFill="1" applyBorder="1" applyAlignment="1">
      <alignment horizontal="center" vertical="center" wrapText="1"/>
    </xf>
    <xf numFmtId="164" fontId="28" fillId="5" borderId="14" xfId="0" applyNumberFormat="1" applyFont="1" applyFill="1" applyBorder="1" applyAlignment="1">
      <alignment horizontal="center" vertical="center" wrapText="1"/>
    </xf>
    <xf numFmtId="164" fontId="28" fillId="5" borderId="15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30" fillId="3" borderId="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6"/>
  <sheetViews>
    <sheetView tabSelected="1" workbookViewId="0">
      <selection activeCell="N25" sqref="N25"/>
    </sheetView>
  </sheetViews>
  <sheetFormatPr defaultColWidth="9.140625" defaultRowHeight="15" x14ac:dyDescent="0.25"/>
  <cols>
    <col min="1" max="1" width="37.140625" style="1" customWidth="1"/>
    <col min="2" max="4" width="13.42578125" style="1" hidden="1" customWidth="1"/>
    <col min="5" max="5" width="12.42578125" style="1" customWidth="1"/>
    <col min="6" max="10" width="12" style="2" customWidth="1"/>
    <col min="11" max="11" width="9.140625" style="1" bestFit="1" customWidth="1"/>
    <col min="12" max="16384" width="9.140625" style="1"/>
  </cols>
  <sheetData>
    <row r="2" spans="1:11" x14ac:dyDescent="0.25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1" x14ac:dyDescent="0.25">
      <c r="J3" s="3" t="s">
        <v>1</v>
      </c>
    </row>
    <row r="4" spans="1:11" ht="15" customHeight="1" x14ac:dyDescent="0.25">
      <c r="A4" s="112" t="s">
        <v>2</v>
      </c>
      <c r="B4" s="112" t="s">
        <v>3</v>
      </c>
      <c r="C4" s="112" t="s">
        <v>4</v>
      </c>
      <c r="D4" s="112" t="s">
        <v>5</v>
      </c>
      <c r="E4" s="112" t="s">
        <v>6</v>
      </c>
      <c r="F4" s="114" t="s">
        <v>7</v>
      </c>
      <c r="G4" s="115"/>
      <c r="H4" s="114" t="s">
        <v>8</v>
      </c>
      <c r="I4" s="117"/>
      <c r="J4" s="115"/>
    </row>
    <row r="5" spans="1:11" ht="27.75" customHeight="1" x14ac:dyDescent="0.25">
      <c r="A5" s="113"/>
      <c r="B5" s="113"/>
      <c r="C5" s="113"/>
      <c r="D5" s="113"/>
      <c r="E5" s="113"/>
      <c r="F5" s="4" t="s">
        <v>9</v>
      </c>
      <c r="G5" s="4" t="s">
        <v>10</v>
      </c>
      <c r="H5" s="4" t="s">
        <v>11</v>
      </c>
      <c r="I5" s="4" t="s">
        <v>12</v>
      </c>
      <c r="J5" s="4" t="s">
        <v>13</v>
      </c>
    </row>
    <row r="6" spans="1:11" s="5" customFormat="1" ht="21" customHeight="1" x14ac:dyDescent="0.2">
      <c r="A6" s="6" t="s">
        <v>14</v>
      </c>
      <c r="B6" s="7">
        <f t="shared" ref="B6:J6" si="0">B8+B10</f>
        <v>1271469.0999999999</v>
      </c>
      <c r="C6" s="7">
        <f t="shared" si="0"/>
        <v>1332220</v>
      </c>
      <c r="D6" s="7">
        <f t="shared" si="0"/>
        <v>1425618.9000000001</v>
      </c>
      <c r="E6" s="7">
        <f t="shared" si="0"/>
        <v>1521555.7000000004</v>
      </c>
      <c r="F6" s="7">
        <f t="shared" si="0"/>
        <v>1573065.7000000002</v>
      </c>
      <c r="G6" s="7">
        <f t="shared" si="0"/>
        <v>1617815.2</v>
      </c>
      <c r="H6" s="7">
        <f t="shared" si="0"/>
        <v>1626193.8000000003</v>
      </c>
      <c r="I6" s="7">
        <f t="shared" si="0"/>
        <v>1723870.9000000001</v>
      </c>
      <c r="J6" s="7">
        <f t="shared" si="0"/>
        <v>1820255.2000000002</v>
      </c>
      <c r="K6" s="8"/>
    </row>
    <row r="7" spans="1:11" ht="17.25" customHeight="1" x14ac:dyDescent="0.25">
      <c r="A7" s="9" t="s">
        <v>15</v>
      </c>
      <c r="B7" s="9"/>
      <c r="C7" s="9"/>
      <c r="D7" s="9"/>
      <c r="E7" s="10">
        <f t="shared" ref="E7:J7" si="1">E6/D6*100</f>
        <v>106.72948429625899</v>
      </c>
      <c r="F7" s="10">
        <f t="shared" si="1"/>
        <v>103.38535092734362</v>
      </c>
      <c r="G7" s="10">
        <f t="shared" si="1"/>
        <v>102.84473178710843</v>
      </c>
      <c r="H7" s="11">
        <f t="shared" si="1"/>
        <v>100.5178959871313</v>
      </c>
      <c r="I7" s="11">
        <f t="shared" si="1"/>
        <v>106.00648581983279</v>
      </c>
      <c r="J7" s="11">
        <f t="shared" si="1"/>
        <v>105.59115534695782</v>
      </c>
    </row>
    <row r="8" spans="1:11" s="12" customFormat="1" ht="21.75" customHeight="1" x14ac:dyDescent="0.25">
      <c r="A8" s="13" t="s">
        <v>16</v>
      </c>
      <c r="B8" s="14">
        <v>1150329.2</v>
      </c>
      <c r="C8" s="14">
        <v>1196570.7</v>
      </c>
      <c r="D8" s="14">
        <v>1259483.3</v>
      </c>
      <c r="E8" s="15">
        <f>Свод!B8</f>
        <v>1375060.5000000005</v>
      </c>
      <c r="F8" s="16">
        <f>налоговые!B6</f>
        <v>1391251.3</v>
      </c>
      <c r="G8" s="16">
        <f>Свод!D8</f>
        <v>1403771.4</v>
      </c>
      <c r="H8" s="16">
        <f>Свод!E8</f>
        <v>1516924.5000000002</v>
      </c>
      <c r="I8" s="17">
        <f>Свод!J8</f>
        <v>1611641.8</v>
      </c>
      <c r="J8" s="17">
        <f>Свод!K8</f>
        <v>1706614.1</v>
      </c>
    </row>
    <row r="9" spans="1:11" ht="21.75" customHeight="1" x14ac:dyDescent="0.25">
      <c r="A9" s="9" t="s">
        <v>15</v>
      </c>
      <c r="B9" s="9"/>
      <c r="C9" s="9"/>
      <c r="D9" s="9"/>
      <c r="E9" s="10">
        <f t="shared" ref="E9:J9" si="2">E8/D8*100</f>
        <v>109.17655676736646</v>
      </c>
      <c r="F9" s="10">
        <f t="shared" si="2"/>
        <v>101.17746091899227</v>
      </c>
      <c r="G9" s="10">
        <f t="shared" si="2"/>
        <v>100.89991649962877</v>
      </c>
      <c r="H9" s="11">
        <f t="shared" si="2"/>
        <v>108.0606500460118</v>
      </c>
      <c r="I9" s="11">
        <f t="shared" si="2"/>
        <v>106.24403521730974</v>
      </c>
      <c r="J9" s="11">
        <f t="shared" si="2"/>
        <v>105.89289133602765</v>
      </c>
    </row>
    <row r="10" spans="1:11" s="12" customFormat="1" ht="21.75" customHeight="1" x14ac:dyDescent="0.25">
      <c r="A10" s="13" t="s">
        <v>17</v>
      </c>
      <c r="B10" s="14">
        <v>121139.9</v>
      </c>
      <c r="C10" s="14">
        <v>135649.29999999999</v>
      </c>
      <c r="D10" s="14">
        <v>166135.6</v>
      </c>
      <c r="E10" s="15">
        <f>Свод!B18</f>
        <v>146495.20000000001</v>
      </c>
      <c r="F10" s="16">
        <f>неналоговые!B6</f>
        <v>181814.40000000002</v>
      </c>
      <c r="G10" s="16">
        <f>Свод!D18</f>
        <v>214043.80000000002</v>
      </c>
      <c r="H10" s="16">
        <f>Свод!E18</f>
        <v>109269.3</v>
      </c>
      <c r="I10" s="17">
        <f>Свод!J18</f>
        <v>112229.1</v>
      </c>
      <c r="J10" s="17">
        <f>Свод!K18</f>
        <v>113641.1</v>
      </c>
    </row>
    <row r="11" spans="1:11" ht="21.75" customHeight="1" x14ac:dyDescent="0.25">
      <c r="A11" s="9" t="s">
        <v>15</v>
      </c>
      <c r="B11" s="9"/>
      <c r="C11" s="9"/>
      <c r="D11" s="9"/>
      <c r="E11" s="10">
        <f t="shared" ref="E11:J11" si="3">E10/D10*100</f>
        <v>88.178090668104858</v>
      </c>
      <c r="F11" s="10">
        <f t="shared" si="3"/>
        <v>124.10945887646831</v>
      </c>
      <c r="G11" s="10">
        <f t="shared" si="3"/>
        <v>117.72653871200521</v>
      </c>
      <c r="H11" s="11">
        <f t="shared" si="3"/>
        <v>51.04997201507355</v>
      </c>
      <c r="I11" s="11">
        <f t="shared" si="3"/>
        <v>102.70872056469658</v>
      </c>
      <c r="J11" s="11">
        <f t="shared" si="3"/>
        <v>101.2581407139503</v>
      </c>
    </row>
    <row r="16" spans="1:11" x14ac:dyDescent="0.25">
      <c r="F16" s="18"/>
    </row>
  </sheetData>
  <mergeCells count="8">
    <mergeCell ref="A4:A5"/>
    <mergeCell ref="F4:G4"/>
    <mergeCell ref="A2:J2"/>
    <mergeCell ref="H4:J4"/>
    <mergeCell ref="E4:E5"/>
    <mergeCell ref="B4:B5"/>
    <mergeCell ref="C4:C5"/>
    <mergeCell ref="D4:D5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0"/>
  <sheetViews>
    <sheetView workbookViewId="0">
      <selection activeCell="Z21" sqref="Z21"/>
    </sheetView>
  </sheetViews>
  <sheetFormatPr defaultColWidth="9.140625" defaultRowHeight="15" x14ac:dyDescent="0.25"/>
  <cols>
    <col min="1" max="1" width="33.42578125" style="19" customWidth="1"/>
    <col min="2" max="2" width="13.42578125" style="2" customWidth="1"/>
    <col min="3" max="3" width="8.5703125" style="2" customWidth="1"/>
    <col min="4" max="4" width="11.28515625" style="2" customWidth="1"/>
    <col min="5" max="5" width="13.42578125" style="2" customWidth="1"/>
    <col min="6" max="6" width="8.7109375" style="2" customWidth="1"/>
    <col min="7" max="7" width="13.42578125" style="2" customWidth="1"/>
    <col min="8" max="8" width="8.28515625" style="2" customWidth="1"/>
    <col min="9" max="9" width="13.42578125" style="2" customWidth="1"/>
    <col min="10" max="10" width="8.140625" style="2" customWidth="1"/>
    <col min="11" max="11" width="9.140625" style="1" bestFit="1" customWidth="1"/>
    <col min="12" max="16384" width="9.140625" style="1"/>
  </cols>
  <sheetData>
    <row r="2" spans="1:10" x14ac:dyDescent="0.25">
      <c r="A2" s="116" t="s">
        <v>18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x14ac:dyDescent="0.25">
      <c r="J3" s="97" t="s">
        <v>1</v>
      </c>
    </row>
    <row r="4" spans="1:10" ht="15" customHeight="1" x14ac:dyDescent="0.25">
      <c r="A4" s="112" t="s">
        <v>2</v>
      </c>
      <c r="B4" s="118" t="s">
        <v>7</v>
      </c>
      <c r="C4" s="119"/>
      <c r="D4" s="120"/>
      <c r="E4" s="114" t="s">
        <v>11</v>
      </c>
      <c r="F4" s="115"/>
      <c r="G4" s="114" t="s">
        <v>12</v>
      </c>
      <c r="H4" s="115"/>
      <c r="I4" s="114" t="s">
        <v>13</v>
      </c>
      <c r="J4" s="115"/>
    </row>
    <row r="5" spans="1:10" ht="49.5" customHeight="1" x14ac:dyDescent="0.25">
      <c r="A5" s="113"/>
      <c r="B5" s="4" t="s">
        <v>19</v>
      </c>
      <c r="C5" s="20" t="s">
        <v>20</v>
      </c>
      <c r="D5" s="4" t="s">
        <v>21</v>
      </c>
      <c r="E5" s="4" t="s">
        <v>22</v>
      </c>
      <c r="F5" s="20" t="s">
        <v>20</v>
      </c>
      <c r="G5" s="4" t="s">
        <v>22</v>
      </c>
      <c r="H5" s="20" t="s">
        <v>20</v>
      </c>
      <c r="I5" s="4" t="s">
        <v>22</v>
      </c>
      <c r="J5" s="20" t="s">
        <v>20</v>
      </c>
    </row>
    <row r="6" spans="1:10" s="21" customFormat="1" ht="14.25" x14ac:dyDescent="0.2">
      <c r="A6" s="22" t="s">
        <v>23</v>
      </c>
      <c r="B6" s="23">
        <f>B7+B8</f>
        <v>1573065.7000000002</v>
      </c>
      <c r="C6" s="7">
        <f t="shared" ref="C6:C12" si="0">B6/$B$12*100</f>
        <v>27.450098616424491</v>
      </c>
      <c r="D6" s="23">
        <f>D7+D8</f>
        <v>1617815.2</v>
      </c>
      <c r="E6" s="23">
        <f>E7+E8</f>
        <v>1626193.8000000003</v>
      </c>
      <c r="F6" s="7">
        <f t="shared" ref="F6:F11" si="1">E6/$E$12*100</f>
        <v>28.441651454994883</v>
      </c>
      <c r="G6" s="23">
        <f>G7+G8</f>
        <v>1723870.9000000001</v>
      </c>
      <c r="H6" s="23">
        <f t="shared" ref="H6:H11" si="2">G6/$G$12*100</f>
        <v>29.763460833963496</v>
      </c>
      <c r="I6" s="23">
        <f>I7+I8</f>
        <v>1820255.2000000002</v>
      </c>
      <c r="J6" s="23">
        <f t="shared" ref="J6:J11" si="3">I6/$I$12*100</f>
        <v>41.528422265312443</v>
      </c>
    </row>
    <row r="7" spans="1:10" s="24" customFormat="1" x14ac:dyDescent="0.25">
      <c r="A7" s="25" t="s">
        <v>24</v>
      </c>
      <c r="B7" s="11">
        <f>налоговые!B6</f>
        <v>1391251.3</v>
      </c>
      <c r="C7" s="10">
        <f t="shared" si="0"/>
        <v>24.277425529797494</v>
      </c>
      <c r="D7" s="11">
        <f>налоговые!D6</f>
        <v>1403771.4</v>
      </c>
      <c r="E7" s="11">
        <f>налоговые!E6</f>
        <v>1516924.5000000002</v>
      </c>
      <c r="F7" s="10">
        <f t="shared" si="1"/>
        <v>26.53056352357412</v>
      </c>
      <c r="G7" s="11">
        <f>налоговые!G6</f>
        <v>1611641.8</v>
      </c>
      <c r="H7" s="11">
        <f t="shared" si="2"/>
        <v>27.825771403576933</v>
      </c>
      <c r="I7" s="11">
        <f>налоговые!I6</f>
        <v>1706614.1</v>
      </c>
      <c r="J7" s="11">
        <f t="shared" si="3"/>
        <v>38.935744278459502</v>
      </c>
    </row>
    <row r="8" spans="1:10" s="24" customFormat="1" x14ac:dyDescent="0.25">
      <c r="A8" s="25" t="s">
        <v>25</v>
      </c>
      <c r="B8" s="11">
        <f>неналоговые!B6</f>
        <v>181814.40000000002</v>
      </c>
      <c r="C8" s="10">
        <f t="shared" si="0"/>
        <v>3.172673086626991</v>
      </c>
      <c r="D8" s="11">
        <f>неналоговые!D6</f>
        <v>214043.80000000002</v>
      </c>
      <c r="E8" s="11">
        <f>неналоговые!E6</f>
        <v>109269.3</v>
      </c>
      <c r="F8" s="10">
        <f t="shared" si="1"/>
        <v>1.9110879314207641</v>
      </c>
      <c r="G8" s="11">
        <f>неналоговые!G6</f>
        <v>112229.1</v>
      </c>
      <c r="H8" s="11">
        <f t="shared" si="2"/>
        <v>1.9376894303865633</v>
      </c>
      <c r="I8" s="11">
        <f>неналоговые!I6</f>
        <v>113641.1</v>
      </c>
      <c r="J8" s="11">
        <f t="shared" si="3"/>
        <v>2.5926779868529408</v>
      </c>
    </row>
    <row r="9" spans="1:10" s="21" customFormat="1" ht="14.25" x14ac:dyDescent="0.2">
      <c r="A9" s="22" t="s">
        <v>26</v>
      </c>
      <c r="B9" s="23">
        <f>B10+B11</f>
        <v>4157572</v>
      </c>
      <c r="C9" s="7">
        <f t="shared" si="0"/>
        <v>72.549901383575516</v>
      </c>
      <c r="D9" s="23">
        <f>D10+D11</f>
        <v>4188575</v>
      </c>
      <c r="E9" s="93">
        <f>E10+E11</f>
        <v>4091455.2</v>
      </c>
      <c r="F9" s="94">
        <f t="shared" si="1"/>
        <v>71.558348545005117</v>
      </c>
      <c r="G9" s="93">
        <f>G10+G11</f>
        <v>4068032.5</v>
      </c>
      <c r="H9" s="93">
        <f t="shared" si="2"/>
        <v>70.236539166036508</v>
      </c>
      <c r="I9" s="93">
        <f>I10+I11</f>
        <v>2562900</v>
      </c>
      <c r="J9" s="93">
        <f t="shared" si="3"/>
        <v>58.471577734687564</v>
      </c>
    </row>
    <row r="10" spans="1:10" s="24" customFormat="1" ht="24" x14ac:dyDescent="0.25">
      <c r="A10" s="25" t="s">
        <v>27</v>
      </c>
      <c r="B10" s="11">
        <f>Безвозмездные!D6</f>
        <v>4099967.3</v>
      </c>
      <c r="C10" s="10">
        <f t="shared" si="0"/>
        <v>71.544695627853073</v>
      </c>
      <c r="D10" s="11">
        <f>Безвозмездные!E6</f>
        <v>4132473.6</v>
      </c>
      <c r="E10" s="95">
        <f>Безвозмездные!F6</f>
        <v>4091455.2</v>
      </c>
      <c r="F10" s="96">
        <f t="shared" si="1"/>
        <v>71.558348545005117</v>
      </c>
      <c r="G10" s="95">
        <f>Безвозмездные!G6</f>
        <v>4068032.5</v>
      </c>
      <c r="H10" s="95">
        <f t="shared" si="2"/>
        <v>70.236539166036508</v>
      </c>
      <c r="I10" s="95">
        <f>Безвозмездные!H6</f>
        <v>2562900</v>
      </c>
      <c r="J10" s="95">
        <f t="shared" si="3"/>
        <v>58.471577734687564</v>
      </c>
    </row>
    <row r="11" spans="1:10" s="24" customFormat="1" x14ac:dyDescent="0.25">
      <c r="A11" s="25" t="s">
        <v>28</v>
      </c>
      <c r="B11" s="11">
        <f>Свод!C31+Свод!C32+Свод!C33</f>
        <v>57604.7</v>
      </c>
      <c r="C11" s="10">
        <f t="shared" si="0"/>
        <v>1.005205755722439</v>
      </c>
      <c r="D11" s="11">
        <f>Свод!D31+Свод!D32+Свод!D33</f>
        <v>56101.4</v>
      </c>
      <c r="E11" s="95">
        <f>Свод!E31+Свод!E32+Свод!E33</f>
        <v>0</v>
      </c>
      <c r="F11" s="96">
        <f t="shared" si="1"/>
        <v>0</v>
      </c>
      <c r="G11" s="95">
        <f>Свод!J31+Свод!J32+Свод!J33</f>
        <v>0</v>
      </c>
      <c r="H11" s="95">
        <f t="shared" si="2"/>
        <v>0</v>
      </c>
      <c r="I11" s="95">
        <f>Свод!K31+Свод!K32+Свод!K33</f>
        <v>0</v>
      </c>
      <c r="J11" s="95">
        <f t="shared" si="3"/>
        <v>0</v>
      </c>
    </row>
    <row r="12" spans="1:10" x14ac:dyDescent="0.25">
      <c r="A12" s="22" t="s">
        <v>29</v>
      </c>
      <c r="B12" s="23">
        <f>B9+B6</f>
        <v>5730637.7000000002</v>
      </c>
      <c r="C12" s="7">
        <f t="shared" si="0"/>
        <v>100</v>
      </c>
      <c r="D12" s="23">
        <f>D9+D6</f>
        <v>5806390.2000000002</v>
      </c>
      <c r="E12" s="93">
        <f>E9+E6</f>
        <v>5717649</v>
      </c>
      <c r="F12" s="94">
        <v>100</v>
      </c>
      <c r="G12" s="93">
        <f>G9+G6</f>
        <v>5791903.4000000004</v>
      </c>
      <c r="H12" s="93">
        <v>100</v>
      </c>
      <c r="I12" s="93">
        <f>I9+I6</f>
        <v>4383155.2</v>
      </c>
      <c r="J12" s="93">
        <v>100</v>
      </c>
    </row>
    <row r="13" spans="1:10" x14ac:dyDescent="0.25">
      <c r="B13" s="26"/>
    </row>
    <row r="14" spans="1:10" x14ac:dyDescent="0.25">
      <c r="D14" s="18"/>
      <c r="F14" s="18"/>
    </row>
    <row r="16" spans="1:10" x14ac:dyDescent="0.25">
      <c r="D16" s="18"/>
    </row>
    <row r="20" spans="4:5" x14ac:dyDescent="0.25">
      <c r="D20" s="18"/>
      <c r="E20" s="18"/>
    </row>
  </sheetData>
  <mergeCells count="6">
    <mergeCell ref="A2:J2"/>
    <mergeCell ref="A4:A5"/>
    <mergeCell ref="E4:F4"/>
    <mergeCell ref="G4:H4"/>
    <mergeCell ref="I4:J4"/>
    <mergeCell ref="B4:D4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2"/>
  <sheetViews>
    <sheetView workbookViewId="0">
      <selection activeCell="N20" sqref="N20"/>
    </sheetView>
  </sheetViews>
  <sheetFormatPr defaultColWidth="9.140625" defaultRowHeight="15" x14ac:dyDescent="0.25"/>
  <cols>
    <col min="1" max="1" width="21.42578125" style="1" customWidth="1"/>
    <col min="2" max="2" width="11.140625" style="27" customWidth="1"/>
    <col min="3" max="3" width="8" style="26" customWidth="1"/>
    <col min="4" max="5" width="11.140625" style="26" customWidth="1"/>
    <col min="6" max="6" width="7.7109375" style="26" customWidth="1"/>
    <col min="7" max="7" width="11.140625" style="26" customWidth="1"/>
    <col min="8" max="8" width="7.42578125" style="26" customWidth="1"/>
    <col min="9" max="9" width="11.140625" style="26" customWidth="1"/>
    <col min="10" max="10" width="7.42578125" style="26" customWidth="1"/>
    <col min="11" max="11" width="9.140625" style="26" bestFit="1" customWidth="1"/>
    <col min="12" max="12" width="9.140625" style="1" bestFit="1" customWidth="1"/>
    <col min="13" max="16384" width="9.140625" style="1"/>
  </cols>
  <sheetData>
    <row r="2" spans="1:12" x14ac:dyDescent="0.25">
      <c r="A2" s="116" t="s">
        <v>30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2" x14ac:dyDescent="0.25">
      <c r="J3" s="28" t="s">
        <v>1</v>
      </c>
    </row>
    <row r="4" spans="1:12" x14ac:dyDescent="0.25">
      <c r="A4" s="112" t="s">
        <v>2</v>
      </c>
      <c r="B4" s="118" t="s">
        <v>7</v>
      </c>
      <c r="C4" s="119"/>
      <c r="D4" s="120"/>
      <c r="E4" s="114" t="s">
        <v>11</v>
      </c>
      <c r="F4" s="115"/>
      <c r="G4" s="114" t="s">
        <v>12</v>
      </c>
      <c r="H4" s="115"/>
      <c r="I4" s="114" t="s">
        <v>13</v>
      </c>
      <c r="J4" s="115"/>
    </row>
    <row r="5" spans="1:12" ht="32.25" customHeight="1" x14ac:dyDescent="0.25">
      <c r="A5" s="113"/>
      <c r="B5" s="4" t="s">
        <v>31</v>
      </c>
      <c r="C5" s="4" t="s">
        <v>32</v>
      </c>
      <c r="D5" s="4" t="s">
        <v>21</v>
      </c>
      <c r="E5" s="4" t="s">
        <v>22</v>
      </c>
      <c r="F5" s="4" t="s">
        <v>32</v>
      </c>
      <c r="G5" s="4" t="s">
        <v>22</v>
      </c>
      <c r="H5" s="4" t="s">
        <v>32</v>
      </c>
      <c r="I5" s="4" t="s">
        <v>22</v>
      </c>
      <c r="J5" s="4" t="s">
        <v>32</v>
      </c>
    </row>
    <row r="6" spans="1:12" s="21" customFormat="1" ht="24" x14ac:dyDescent="0.2">
      <c r="A6" s="29" t="s">
        <v>33</v>
      </c>
      <c r="B6" s="30">
        <f>SUM(B7:B14)</f>
        <v>1391251.3</v>
      </c>
      <c r="C6" s="30">
        <v>100</v>
      </c>
      <c r="D6" s="30">
        <f>SUM(D7:D14)</f>
        <v>1403771.4</v>
      </c>
      <c r="E6" s="30">
        <f>SUM(E7:E14)</f>
        <v>1516924.5000000002</v>
      </c>
      <c r="F6" s="30">
        <v>100</v>
      </c>
      <c r="G6" s="30">
        <f>SUM(G7:G14)</f>
        <v>1611641.8</v>
      </c>
      <c r="H6" s="31">
        <v>100</v>
      </c>
      <c r="I6" s="30">
        <f>SUM(I7:I14)</f>
        <v>1706614.1</v>
      </c>
      <c r="J6" s="31">
        <v>100</v>
      </c>
      <c r="K6" s="5"/>
    </row>
    <row r="7" spans="1:12" ht="22.5" x14ac:dyDescent="0.25">
      <c r="A7" s="32" t="s">
        <v>34</v>
      </c>
      <c r="B7" s="33">
        <f>Свод!C9</f>
        <v>1284792</v>
      </c>
      <c r="C7" s="34">
        <f t="shared" ref="C7:C14" si="0">B7/$B$6*100</f>
        <v>92.347946054030643</v>
      </c>
      <c r="D7" s="33">
        <f>Свод!D9</f>
        <v>1294998.5</v>
      </c>
      <c r="E7" s="33">
        <f>Свод!E9</f>
        <v>1420140.7</v>
      </c>
      <c r="F7" s="33">
        <f t="shared" ref="F7:F14" si="1">E7/$E$6*100</f>
        <v>93.619735194467466</v>
      </c>
      <c r="G7" s="33">
        <f>Свод!J9</f>
        <v>1503839.3</v>
      </c>
      <c r="H7" s="33">
        <f t="shared" ref="H7:H14" si="2">G7/$G$6*100</f>
        <v>93.311013650800064</v>
      </c>
      <c r="I7" s="33">
        <f>Свод!K9</f>
        <v>1592417.6</v>
      </c>
      <c r="J7" s="33">
        <f t="shared" ref="J7:J14" si="3">I7/$I$6*100</f>
        <v>93.308592727553346</v>
      </c>
      <c r="L7" s="35"/>
    </row>
    <row r="8" spans="1:12" ht="56.25" x14ac:dyDescent="0.25">
      <c r="A8" s="32" t="s">
        <v>35</v>
      </c>
      <c r="B8" s="33">
        <f>Свод!C10</f>
        <v>15533.5</v>
      </c>
      <c r="C8" s="34">
        <f t="shared" si="0"/>
        <v>1.1165128830427686</v>
      </c>
      <c r="D8" s="33">
        <f>Свод!D10</f>
        <v>10176.200000000001</v>
      </c>
      <c r="E8" s="33">
        <f>Свод!E10</f>
        <v>11044</v>
      </c>
      <c r="F8" s="33">
        <f t="shared" si="1"/>
        <v>0.72805205532641859</v>
      </c>
      <c r="G8" s="33">
        <f>Свод!J10</f>
        <v>11492.8</v>
      </c>
      <c r="H8" s="33">
        <f t="shared" si="2"/>
        <v>0.71311131294807562</v>
      </c>
      <c r="I8" s="33">
        <f>Свод!K10</f>
        <v>15254.5</v>
      </c>
      <c r="J8" s="33">
        <f t="shared" si="3"/>
        <v>0.89384589052674523</v>
      </c>
    </row>
    <row r="9" spans="1:12" ht="33.75" x14ac:dyDescent="0.25">
      <c r="A9" s="32" t="s">
        <v>36</v>
      </c>
      <c r="B9" s="33">
        <f>Свод!C11</f>
        <v>54451.199999999997</v>
      </c>
      <c r="C9" s="34">
        <f t="shared" si="0"/>
        <v>3.9138292269699941</v>
      </c>
      <c r="D9" s="33">
        <f>Свод!D11</f>
        <v>56812.4</v>
      </c>
      <c r="E9" s="33">
        <f>Свод!E11</f>
        <v>43719.3</v>
      </c>
      <c r="F9" s="33">
        <f t="shared" si="1"/>
        <v>2.8821012515784403</v>
      </c>
      <c r="G9" s="33">
        <f>Свод!J11</f>
        <v>54445.1</v>
      </c>
      <c r="H9" s="33">
        <f t="shared" si="2"/>
        <v>3.3782382660961017</v>
      </c>
      <c r="I9" s="33">
        <f>Свод!K11</f>
        <v>56622.9</v>
      </c>
      <c r="J9" s="33">
        <f t="shared" si="3"/>
        <v>3.3178502392544393</v>
      </c>
    </row>
    <row r="10" spans="1:12" ht="45" x14ac:dyDescent="0.25">
      <c r="A10" s="32" t="s">
        <v>37</v>
      </c>
      <c r="B10" s="33">
        <f>Свод!C12</f>
        <v>0</v>
      </c>
      <c r="C10" s="34">
        <f t="shared" si="0"/>
        <v>0</v>
      </c>
      <c r="D10" s="33">
        <f>Свод!D12</f>
        <v>11.1</v>
      </c>
      <c r="E10" s="33">
        <f>Свод!E12</f>
        <v>0</v>
      </c>
      <c r="F10" s="33">
        <f t="shared" si="1"/>
        <v>0</v>
      </c>
      <c r="G10" s="33">
        <f>Свод!J12</f>
        <v>0</v>
      </c>
      <c r="H10" s="33">
        <f t="shared" si="2"/>
        <v>0</v>
      </c>
      <c r="I10" s="33">
        <f>Свод!K12</f>
        <v>0</v>
      </c>
      <c r="J10" s="33">
        <f t="shared" si="3"/>
        <v>0</v>
      </c>
    </row>
    <row r="11" spans="1:12" ht="33.75" x14ac:dyDescent="0.25">
      <c r="A11" s="32" t="s">
        <v>38</v>
      </c>
      <c r="B11" s="33">
        <f>Свод!C13</f>
        <v>2425.1</v>
      </c>
      <c r="C11" s="34">
        <f t="shared" si="0"/>
        <v>0.17431070864048787</v>
      </c>
      <c r="D11" s="33">
        <f>Свод!D13</f>
        <v>1923</v>
      </c>
      <c r="E11" s="33">
        <f>Свод!E13</f>
        <v>1932.1</v>
      </c>
      <c r="F11" s="33">
        <f t="shared" si="1"/>
        <v>0.12736955596669444</v>
      </c>
      <c r="G11" s="33">
        <f>Свод!J13</f>
        <v>1386.1</v>
      </c>
      <c r="H11" s="33">
        <f t="shared" si="2"/>
        <v>8.6005463496913501E-2</v>
      </c>
      <c r="I11" s="33">
        <f>Свод!K13</f>
        <v>1447.2</v>
      </c>
      <c r="J11" s="33">
        <f t="shared" si="3"/>
        <v>8.4799486890445822E-2</v>
      </c>
    </row>
    <row r="12" spans="1:12" ht="22.5" x14ac:dyDescent="0.25">
      <c r="A12" s="32" t="s">
        <v>39</v>
      </c>
      <c r="B12" s="33">
        <f>Свод!C14</f>
        <v>21655.200000000001</v>
      </c>
      <c r="C12" s="34">
        <f t="shared" si="0"/>
        <v>1.5565268474502054</v>
      </c>
      <c r="D12" s="33">
        <f>Свод!D14</f>
        <v>23585.3</v>
      </c>
      <c r="E12" s="33">
        <f>Свод!E14</f>
        <v>23672.2</v>
      </c>
      <c r="F12" s="33">
        <f t="shared" si="1"/>
        <v>1.5605391039567227</v>
      </c>
      <c r="G12" s="33">
        <f>Свод!J14</f>
        <v>23908.9</v>
      </c>
      <c r="H12" s="33">
        <f t="shared" si="2"/>
        <v>1.4835120310232708</v>
      </c>
      <c r="I12" s="33">
        <f>Свод!K14</f>
        <v>24148</v>
      </c>
      <c r="J12" s="33">
        <f t="shared" si="3"/>
        <v>1.4149654570415184</v>
      </c>
    </row>
    <row r="13" spans="1:12" x14ac:dyDescent="0.25">
      <c r="A13" s="32" t="s">
        <v>40</v>
      </c>
      <c r="B13" s="33">
        <f>Свод!C15</f>
        <v>1276.2</v>
      </c>
      <c r="C13" s="34">
        <f t="shared" si="0"/>
        <v>9.1730372507109248E-2</v>
      </c>
      <c r="D13" s="33">
        <f>Свод!D15</f>
        <v>1173.4000000000001</v>
      </c>
      <c r="E13" s="33">
        <f>Свод!E15</f>
        <v>1174.5999999999999</v>
      </c>
      <c r="F13" s="33">
        <f t="shared" si="1"/>
        <v>7.7432990237813401E-2</v>
      </c>
      <c r="G13" s="33">
        <f>Свод!J15</f>
        <v>1176.4000000000001</v>
      </c>
      <c r="H13" s="33">
        <f t="shared" si="2"/>
        <v>7.2993887351395337E-2</v>
      </c>
      <c r="I13" s="33">
        <f>Свод!K15</f>
        <v>1177.5999999999999</v>
      </c>
      <c r="J13" s="33">
        <f t="shared" si="3"/>
        <v>6.9002125319367738E-2</v>
      </c>
    </row>
    <row r="14" spans="1:12" x14ac:dyDescent="0.25">
      <c r="A14" s="32" t="s">
        <v>41</v>
      </c>
      <c r="B14" s="33">
        <f>Свод!C16</f>
        <v>11118.1</v>
      </c>
      <c r="C14" s="34">
        <f t="shared" si="0"/>
        <v>0.7991439073587927</v>
      </c>
      <c r="D14" s="33">
        <f>Свод!D16</f>
        <v>15091.5</v>
      </c>
      <c r="E14" s="33">
        <f>Свод!E16</f>
        <v>15241.6</v>
      </c>
      <c r="F14" s="33">
        <f t="shared" si="1"/>
        <v>1.0047698484664198</v>
      </c>
      <c r="G14" s="33">
        <f>Свод!J16</f>
        <v>15393.2</v>
      </c>
      <c r="H14" s="33">
        <f t="shared" si="2"/>
        <v>0.95512538828417082</v>
      </c>
      <c r="I14" s="33">
        <f>Свод!K16</f>
        <v>15546.3</v>
      </c>
      <c r="J14" s="33">
        <f t="shared" si="3"/>
        <v>0.91094407341413608</v>
      </c>
    </row>
    <row r="17" spans="2:10" x14ac:dyDescent="0.25">
      <c r="B17" s="36"/>
      <c r="C17" s="36"/>
      <c r="D17" s="36"/>
      <c r="E17" s="36"/>
      <c r="F17" s="36"/>
      <c r="G17" s="36"/>
      <c r="H17" s="36"/>
      <c r="I17" s="36"/>
    </row>
    <row r="18" spans="2:10" x14ac:dyDescent="0.25">
      <c r="B18" s="36"/>
      <c r="C18" s="36"/>
      <c r="D18" s="36"/>
      <c r="E18" s="36"/>
      <c r="F18" s="36"/>
      <c r="G18" s="36"/>
      <c r="H18" s="36"/>
      <c r="I18" s="36"/>
      <c r="J18" s="36"/>
    </row>
    <row r="19" spans="2:10" x14ac:dyDescent="0.25">
      <c r="B19" s="36"/>
      <c r="C19" s="36"/>
      <c r="D19" s="36"/>
      <c r="E19" s="36"/>
      <c r="F19" s="36"/>
      <c r="G19" s="36"/>
      <c r="H19" s="36"/>
      <c r="I19" s="36"/>
      <c r="J19" s="36"/>
    </row>
    <row r="20" spans="2:10" x14ac:dyDescent="0.25">
      <c r="B20" s="36"/>
      <c r="C20" s="36"/>
      <c r="D20" s="36"/>
      <c r="E20" s="36"/>
      <c r="F20" s="36"/>
      <c r="G20" s="36"/>
      <c r="H20" s="36"/>
      <c r="I20" s="36"/>
    </row>
    <row r="21" spans="2:10" x14ac:dyDescent="0.25">
      <c r="B21" s="36"/>
      <c r="C21" s="36"/>
      <c r="D21" s="36"/>
      <c r="E21" s="36"/>
      <c r="F21" s="36"/>
      <c r="G21" s="36"/>
      <c r="H21" s="36"/>
      <c r="I21" s="36"/>
    </row>
    <row r="22" spans="2:10" x14ac:dyDescent="0.25">
      <c r="B22" s="36"/>
      <c r="C22" s="36"/>
      <c r="D22" s="36"/>
      <c r="E22" s="36"/>
      <c r="F22" s="36"/>
      <c r="G22" s="36"/>
      <c r="H22" s="36"/>
      <c r="I22" s="36"/>
    </row>
  </sheetData>
  <mergeCells count="6">
    <mergeCell ref="A2:J2"/>
    <mergeCell ref="A4:A5"/>
    <mergeCell ref="E4:F4"/>
    <mergeCell ref="G4:H4"/>
    <mergeCell ref="I4:J4"/>
    <mergeCell ref="B4:D4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6"/>
  <sheetViews>
    <sheetView workbookViewId="0">
      <selection activeCell="O9" sqref="O9"/>
    </sheetView>
  </sheetViews>
  <sheetFormatPr defaultColWidth="9.140625" defaultRowHeight="15" x14ac:dyDescent="0.25"/>
  <cols>
    <col min="1" max="1" width="15.42578125" customWidth="1"/>
    <col min="2" max="2" width="11.140625" style="37" customWidth="1"/>
    <col min="3" max="3" width="7.5703125" style="37" customWidth="1"/>
    <col min="4" max="5" width="11.140625" style="37" customWidth="1"/>
    <col min="6" max="6" width="7.42578125" style="37" customWidth="1"/>
    <col min="7" max="7" width="11.140625" style="37" customWidth="1"/>
    <col min="8" max="8" width="7.5703125" style="37" customWidth="1"/>
    <col min="9" max="9" width="11.140625" style="37" customWidth="1"/>
    <col min="10" max="10" width="7.7109375" style="37" customWidth="1"/>
  </cols>
  <sheetData>
    <row r="2" spans="1:10" x14ac:dyDescent="0.25">
      <c r="A2" s="116" t="s">
        <v>42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x14ac:dyDescent="0.25">
      <c r="A3" s="1"/>
      <c r="B3" s="26"/>
      <c r="C3" s="26"/>
      <c r="D3" s="26"/>
      <c r="E3" s="26"/>
      <c r="F3" s="26"/>
      <c r="G3" s="26"/>
      <c r="H3" s="26"/>
      <c r="I3" s="26"/>
      <c r="J3" s="28" t="s">
        <v>1</v>
      </c>
    </row>
    <row r="4" spans="1:10" ht="15" customHeight="1" x14ac:dyDescent="0.25">
      <c r="A4" s="112" t="s">
        <v>2</v>
      </c>
      <c r="B4" s="118" t="s">
        <v>7</v>
      </c>
      <c r="C4" s="119"/>
      <c r="D4" s="120"/>
      <c r="E4" s="114" t="s">
        <v>11</v>
      </c>
      <c r="F4" s="115"/>
      <c r="G4" s="114" t="s">
        <v>12</v>
      </c>
      <c r="H4" s="115"/>
      <c r="I4" s="114" t="s">
        <v>13</v>
      </c>
      <c r="J4" s="115"/>
    </row>
    <row r="5" spans="1:10" ht="22.5" customHeight="1" x14ac:dyDescent="0.25">
      <c r="A5" s="113"/>
      <c r="B5" s="4" t="s">
        <v>31</v>
      </c>
      <c r="C5" s="4" t="s">
        <v>32</v>
      </c>
      <c r="D5" s="4" t="s">
        <v>21</v>
      </c>
      <c r="E5" s="4" t="s">
        <v>22</v>
      </c>
      <c r="F5" s="4" t="s">
        <v>32</v>
      </c>
      <c r="G5" s="4" t="s">
        <v>22</v>
      </c>
      <c r="H5" s="4" t="s">
        <v>32</v>
      </c>
      <c r="I5" s="4" t="s">
        <v>22</v>
      </c>
      <c r="J5" s="4" t="s">
        <v>32</v>
      </c>
    </row>
    <row r="6" spans="1:10" s="38" customFormat="1" ht="24" x14ac:dyDescent="0.25">
      <c r="A6" s="29" t="s">
        <v>43</v>
      </c>
      <c r="B6" s="23">
        <f>SUM(B7:B12)</f>
        <v>181814.40000000002</v>
      </c>
      <c r="C6" s="7">
        <v>100</v>
      </c>
      <c r="D6" s="23">
        <f>SUM(D7:D12)</f>
        <v>214043.80000000002</v>
      </c>
      <c r="E6" s="23">
        <f>SUM(E7:E12)</f>
        <v>109269.3</v>
      </c>
      <c r="F6" s="7">
        <v>100</v>
      </c>
      <c r="G6" s="23">
        <f>SUM(G7:G12)</f>
        <v>112229.1</v>
      </c>
      <c r="H6" s="7">
        <v>100</v>
      </c>
      <c r="I6" s="23">
        <f>SUM(I7:I12)</f>
        <v>113641.1</v>
      </c>
      <c r="J6" s="7">
        <v>100</v>
      </c>
    </row>
    <row r="7" spans="1:10" ht="84" x14ac:dyDescent="0.25">
      <c r="A7" s="39" t="s">
        <v>44</v>
      </c>
      <c r="B7" s="16">
        <f>Свод!C19</f>
        <v>101174.9</v>
      </c>
      <c r="C7" s="34">
        <f t="shared" ref="C7:C12" si="0">B7/$B$6*100</f>
        <v>55.647352464931267</v>
      </c>
      <c r="D7" s="16">
        <f>Свод!D19</f>
        <v>104647.3</v>
      </c>
      <c r="E7" s="17">
        <f>Свод!E19</f>
        <v>99627.199999999997</v>
      </c>
      <c r="F7" s="33">
        <f t="shared" ref="F7:F12" si="1">E7/$E$6*100</f>
        <v>91.175838044171599</v>
      </c>
      <c r="G7" s="17">
        <f>Свод!J19</f>
        <v>103092.3</v>
      </c>
      <c r="H7" s="33">
        <f t="shared" ref="H7:H12" si="2">G7/$G$6*100</f>
        <v>91.858795980721581</v>
      </c>
      <c r="I7" s="17">
        <f>Свод!K19</f>
        <v>103092.3</v>
      </c>
      <c r="J7" s="33">
        <f t="shared" ref="J7:J12" si="3">I7/$I$6*100</f>
        <v>90.717442896980046</v>
      </c>
    </row>
    <row r="8" spans="1:10" ht="48" x14ac:dyDescent="0.25">
      <c r="A8" s="39" t="s">
        <v>45</v>
      </c>
      <c r="B8" s="16">
        <f>Свод!C20</f>
        <v>68742.3</v>
      </c>
      <c r="C8" s="34">
        <f t="shared" si="0"/>
        <v>37.809051428269704</v>
      </c>
      <c r="D8" s="16">
        <f>Свод!D20</f>
        <v>68742.399999999994</v>
      </c>
      <c r="E8" s="17">
        <f>Свод!E20</f>
        <v>1235</v>
      </c>
      <c r="F8" s="33">
        <f t="shared" si="1"/>
        <v>1.1302351163593067</v>
      </c>
      <c r="G8" s="17">
        <f>Свод!J20</f>
        <v>1284.4000000000001</v>
      </c>
      <c r="H8" s="33">
        <f t="shared" si="2"/>
        <v>1.1444447117547945</v>
      </c>
      <c r="I8" s="17">
        <f>Свод!K20</f>
        <v>1335.8</v>
      </c>
      <c r="J8" s="33">
        <f t="shared" si="3"/>
        <v>1.1754550070353067</v>
      </c>
    </row>
    <row r="9" spans="1:10" ht="60" x14ac:dyDescent="0.25">
      <c r="A9" s="39" t="s">
        <v>46</v>
      </c>
      <c r="B9" s="16">
        <f>Свод!C21</f>
        <v>1200.9000000000001</v>
      </c>
      <c r="C9" s="34">
        <f t="shared" si="0"/>
        <v>0.6605087385817624</v>
      </c>
      <c r="D9" s="16">
        <f>Свод!D21</f>
        <v>28837.599999999999</v>
      </c>
      <c r="E9" s="17">
        <f>Свод!E21</f>
        <v>1259.3</v>
      </c>
      <c r="F9" s="33">
        <f t="shared" si="1"/>
        <v>1.1524737506326113</v>
      </c>
      <c r="G9" s="17">
        <f>Свод!J21</f>
        <v>1290.0999999999999</v>
      </c>
      <c r="H9" s="33">
        <f t="shared" si="2"/>
        <v>1.1495236084045937</v>
      </c>
      <c r="I9" s="17">
        <f>Свод!K21</f>
        <v>1290.0999999999999</v>
      </c>
      <c r="J9" s="33">
        <f t="shared" si="3"/>
        <v>1.1352406831683255</v>
      </c>
    </row>
    <row r="10" spans="1:10" ht="60" x14ac:dyDescent="0.25">
      <c r="A10" s="39" t="s">
        <v>47</v>
      </c>
      <c r="B10" s="16">
        <f>Свод!C22</f>
        <v>5449.6</v>
      </c>
      <c r="C10" s="34">
        <f t="shared" si="0"/>
        <v>2.9973423447207699</v>
      </c>
      <c r="D10" s="16">
        <f>Свод!D22</f>
        <v>6057.9</v>
      </c>
      <c r="E10" s="17">
        <f>Свод!E22</f>
        <v>3694.7</v>
      </c>
      <c r="F10" s="33">
        <f t="shared" si="1"/>
        <v>3.3812790966904696</v>
      </c>
      <c r="G10" s="17">
        <f>Свод!J22</f>
        <v>3842.5</v>
      </c>
      <c r="H10" s="33">
        <f t="shared" si="2"/>
        <v>3.4238000661147598</v>
      </c>
      <c r="I10" s="17">
        <f>Свод!K22</f>
        <v>5203</v>
      </c>
      <c r="J10" s="33">
        <f t="shared" si="3"/>
        <v>4.5784491702385841</v>
      </c>
    </row>
    <row r="11" spans="1:10" ht="36" x14ac:dyDescent="0.25">
      <c r="A11" s="39" t="s">
        <v>48</v>
      </c>
      <c r="B11" s="16">
        <f>Свод!C23</f>
        <v>3884.7</v>
      </c>
      <c r="C11" s="34">
        <f t="shared" si="0"/>
        <v>2.1366294418923912</v>
      </c>
      <c r="D11" s="16">
        <f>Свод!D23</f>
        <v>4133.6000000000004</v>
      </c>
      <c r="E11" s="17">
        <f>Свод!E23</f>
        <v>3354.5</v>
      </c>
      <c r="F11" s="33">
        <f t="shared" si="1"/>
        <v>3.0699382168642058</v>
      </c>
      <c r="G11" s="17">
        <f>Свод!J23</f>
        <v>2719.8</v>
      </c>
      <c r="H11" s="33">
        <f t="shared" si="2"/>
        <v>2.4234356330042743</v>
      </c>
      <c r="I11" s="17">
        <f>Свод!K23</f>
        <v>2719.9</v>
      </c>
      <c r="J11" s="33">
        <f t="shared" si="3"/>
        <v>2.3934122425777296</v>
      </c>
    </row>
    <row r="12" spans="1:10" ht="36" x14ac:dyDescent="0.25">
      <c r="A12" s="39" t="s">
        <v>49</v>
      </c>
      <c r="B12" s="16">
        <f>Свод!C24</f>
        <v>1362</v>
      </c>
      <c r="C12" s="34">
        <f t="shared" si="0"/>
        <v>0.7491155816040973</v>
      </c>
      <c r="D12" s="16">
        <f>Свод!D24</f>
        <v>1625</v>
      </c>
      <c r="E12" s="17">
        <f>Свод!E24</f>
        <v>98.6</v>
      </c>
      <c r="F12" s="33">
        <f t="shared" si="1"/>
        <v>9.0235775281803751E-2</v>
      </c>
      <c r="G12" s="17">
        <f>Свод!J24</f>
        <v>0</v>
      </c>
      <c r="H12" s="33">
        <f t="shared" si="2"/>
        <v>0</v>
      </c>
      <c r="I12" s="17">
        <f>Свод!K24</f>
        <v>0</v>
      </c>
      <c r="J12" s="33">
        <f t="shared" si="3"/>
        <v>0</v>
      </c>
    </row>
    <row r="15" spans="1:10" x14ac:dyDescent="0.25">
      <c r="B15" s="40"/>
      <c r="C15" s="40"/>
      <c r="D15" s="40"/>
      <c r="E15" s="40"/>
      <c r="F15" s="40"/>
      <c r="G15" s="40"/>
      <c r="H15" s="40"/>
      <c r="I15" s="40"/>
      <c r="J15" s="40"/>
    </row>
    <row r="16" spans="1:10" x14ac:dyDescent="0.25">
      <c r="B16" s="40"/>
    </row>
  </sheetData>
  <mergeCells count="6">
    <mergeCell ref="A2:J2"/>
    <mergeCell ref="A4:A5"/>
    <mergeCell ref="E4:F4"/>
    <mergeCell ref="G4:H4"/>
    <mergeCell ref="I4:J4"/>
    <mergeCell ref="B4:D4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workbookViewId="0">
      <selection activeCell="K39" sqref="K39"/>
    </sheetView>
  </sheetViews>
  <sheetFormatPr defaultColWidth="9.140625" defaultRowHeight="15" x14ac:dyDescent="0.25"/>
  <cols>
    <col min="1" max="1" width="36.85546875" customWidth="1"/>
    <col min="2" max="2" width="13.5703125" hidden="1" customWidth="1"/>
    <col min="3" max="3" width="13" customWidth="1"/>
    <col min="4" max="4" width="13" style="37" customWidth="1"/>
    <col min="5" max="8" width="13" style="41" customWidth="1"/>
  </cols>
  <sheetData>
    <row r="2" spans="1:8" x14ac:dyDescent="0.25">
      <c r="A2" s="116" t="s">
        <v>50</v>
      </c>
      <c r="B2" s="116"/>
      <c r="C2" s="116"/>
      <c r="D2" s="116"/>
      <c r="E2" s="116"/>
      <c r="F2" s="116"/>
      <c r="G2" s="116"/>
      <c r="H2" s="116"/>
    </row>
    <row r="3" spans="1:8" x14ac:dyDescent="0.25">
      <c r="A3" s="126" t="s">
        <v>1</v>
      </c>
      <c r="B3" s="127"/>
      <c r="C3" s="127"/>
      <c r="D3" s="127"/>
      <c r="E3" s="127"/>
      <c r="F3" s="127"/>
      <c r="G3" s="127"/>
      <c r="H3" s="128"/>
    </row>
    <row r="4" spans="1:8" ht="15" customHeight="1" x14ac:dyDescent="0.25">
      <c r="A4" s="121" t="s">
        <v>2</v>
      </c>
      <c r="B4" s="121" t="s">
        <v>51</v>
      </c>
      <c r="C4" s="121" t="s">
        <v>52</v>
      </c>
      <c r="D4" s="123" t="s">
        <v>7</v>
      </c>
      <c r="E4" s="125"/>
      <c r="F4" s="123" t="s">
        <v>53</v>
      </c>
      <c r="G4" s="124"/>
      <c r="H4" s="125"/>
    </row>
    <row r="5" spans="1:8" ht="24" x14ac:dyDescent="0.25">
      <c r="A5" s="122"/>
      <c r="B5" s="122"/>
      <c r="C5" s="122"/>
      <c r="D5" s="42" t="s">
        <v>54</v>
      </c>
      <c r="E5" s="42" t="s">
        <v>21</v>
      </c>
      <c r="F5" s="107" t="s">
        <v>11</v>
      </c>
      <c r="G5" s="107" t="s">
        <v>12</v>
      </c>
      <c r="H5" s="107" t="s">
        <v>13</v>
      </c>
    </row>
    <row r="6" spans="1:8" ht="27.75" customHeight="1" x14ac:dyDescent="0.25">
      <c r="A6" s="29" t="s">
        <v>55</v>
      </c>
      <c r="B6" s="43">
        <f t="shared" ref="B6:H6" si="0">B8+B10+B12+B14</f>
        <v>2872757.9999999995</v>
      </c>
      <c r="C6" s="43">
        <f t="shared" si="0"/>
        <v>3456720</v>
      </c>
      <c r="D6" s="23">
        <f t="shared" si="0"/>
        <v>4099967.3</v>
      </c>
      <c r="E6" s="23">
        <f t="shared" si="0"/>
        <v>4132473.6</v>
      </c>
      <c r="F6" s="23">
        <f t="shared" si="0"/>
        <v>4091455.2</v>
      </c>
      <c r="G6" s="23">
        <f t="shared" si="0"/>
        <v>4068032.5</v>
      </c>
      <c r="H6" s="23">
        <f t="shared" si="0"/>
        <v>2562900</v>
      </c>
    </row>
    <row r="7" spans="1:8" ht="18" customHeight="1" x14ac:dyDescent="0.25">
      <c r="A7" s="44" t="s">
        <v>15</v>
      </c>
      <c r="B7" s="45"/>
      <c r="C7" s="46">
        <f>C6/B6*100-100</f>
        <v>20.327573711395132</v>
      </c>
      <c r="D7" s="47">
        <f>D6/C6*100-100</f>
        <v>18.608602953088479</v>
      </c>
      <c r="E7" s="47">
        <f>D7</f>
        <v>18.608602953088479</v>
      </c>
      <c r="F7" s="47">
        <f>F6/D6*100-100</f>
        <v>-0.20761385096899687</v>
      </c>
      <c r="G7" s="47">
        <f>G6/F6*100-100</f>
        <v>-0.57247846683009129</v>
      </c>
      <c r="H7" s="47">
        <f>H6/G6*100-100</f>
        <v>-36.999028400092669</v>
      </c>
    </row>
    <row r="8" spans="1:8" s="48" customFormat="1" ht="18" customHeight="1" x14ac:dyDescent="0.25">
      <c r="A8" s="49" t="s">
        <v>56</v>
      </c>
      <c r="B8" s="50">
        <v>496560.6</v>
      </c>
      <c r="C8" s="50">
        <f>Свод!B27</f>
        <v>786663.1</v>
      </c>
      <c r="D8" s="51">
        <f>Свод!C27</f>
        <v>857235.7</v>
      </c>
      <c r="E8" s="51">
        <f>Свод!D27</f>
        <v>857235.7</v>
      </c>
      <c r="F8" s="51">
        <f>Свод!E27</f>
        <v>720428.4</v>
      </c>
      <c r="G8" s="51">
        <f>Свод!J27</f>
        <v>515141.9</v>
      </c>
      <c r="H8" s="51">
        <f>Свод!K27</f>
        <v>378391.9</v>
      </c>
    </row>
    <row r="9" spans="1:8" ht="18" customHeight="1" x14ac:dyDescent="0.25">
      <c r="A9" s="44" t="s">
        <v>57</v>
      </c>
      <c r="B9" s="45"/>
      <c r="C9" s="46">
        <f>C8/B8*100-100</f>
        <v>58.422375838920772</v>
      </c>
      <c r="D9" s="47">
        <f>D8/C8*100-100</f>
        <v>8.9711338945477337</v>
      </c>
      <c r="E9" s="47">
        <f>D9</f>
        <v>8.9711338945477337</v>
      </c>
      <c r="F9" s="47">
        <f>F8/D8*100-100</f>
        <v>-15.959123027657384</v>
      </c>
      <c r="G9" s="47">
        <f>G8/F8*100-100</f>
        <v>-28.495059328588383</v>
      </c>
      <c r="H9" s="47">
        <f>H8/G8*100-100</f>
        <v>-26.546083710138888</v>
      </c>
    </row>
    <row r="10" spans="1:8" s="48" customFormat="1" ht="18" customHeight="1" x14ac:dyDescent="0.25">
      <c r="A10" s="49" t="s">
        <v>58</v>
      </c>
      <c r="B10" s="50">
        <v>1219549.2</v>
      </c>
      <c r="C10" s="50">
        <f>Свод!B28</f>
        <v>826772.1</v>
      </c>
      <c r="D10" s="51">
        <f>Свод!C28</f>
        <v>1283303.8999999999</v>
      </c>
      <c r="E10" s="51">
        <f>Свод!D28</f>
        <v>1280750.6000000001</v>
      </c>
      <c r="F10" s="51">
        <f>Свод!E28</f>
        <v>1417811.9</v>
      </c>
      <c r="G10" s="51">
        <f>Свод!J28</f>
        <v>1593557.5</v>
      </c>
      <c r="H10" s="51">
        <f>Свод!K28</f>
        <v>220231.8</v>
      </c>
    </row>
    <row r="11" spans="1:8" ht="18" customHeight="1" x14ac:dyDescent="0.25">
      <c r="A11" s="44" t="s">
        <v>57</v>
      </c>
      <c r="B11" s="45"/>
      <c r="C11" s="52">
        <f>C10/B10*100-100</f>
        <v>-32.206744918532195</v>
      </c>
      <c r="D11" s="16">
        <f>D10/C10*100-100</f>
        <v>55.218578372443858</v>
      </c>
      <c r="E11" s="16">
        <f>D11</f>
        <v>55.218578372443858</v>
      </c>
      <c r="F11" s="47">
        <f>F10/D10*100-100</f>
        <v>10.481383248348266</v>
      </c>
      <c r="G11" s="47">
        <f>G10/F10*100-100</f>
        <v>12.395551201114912</v>
      </c>
      <c r="H11" s="47">
        <f>H10/G10*100-100</f>
        <v>-86.179864862108829</v>
      </c>
    </row>
    <row r="12" spans="1:8" s="48" customFormat="1" ht="18" customHeight="1" x14ac:dyDescent="0.25">
      <c r="A12" s="49" t="s">
        <v>59</v>
      </c>
      <c r="B12" s="50">
        <v>1131171.8</v>
      </c>
      <c r="C12" s="50">
        <f>Свод!B29</f>
        <v>1558206</v>
      </c>
      <c r="D12" s="51">
        <f>Свод!C29</f>
        <v>1828560.1</v>
      </c>
      <c r="E12" s="51">
        <f>Свод!D29</f>
        <v>1828560.1</v>
      </c>
      <c r="F12" s="51">
        <f>Свод!E29</f>
        <v>1831332.2</v>
      </c>
      <c r="G12" s="51">
        <f>Свод!J29</f>
        <v>1840548.3</v>
      </c>
      <c r="H12" s="51">
        <f>Свод!K29</f>
        <v>1845491.5</v>
      </c>
    </row>
    <row r="13" spans="1:8" ht="18" customHeight="1" x14ac:dyDescent="0.25">
      <c r="A13" s="44" t="s">
        <v>57</v>
      </c>
      <c r="B13" s="45"/>
      <c r="C13" s="46">
        <f>C12/B12*100-100</f>
        <v>37.751489207916961</v>
      </c>
      <c r="D13" s="47">
        <f>D12/C12*100-100</f>
        <v>17.350343921150355</v>
      </c>
      <c r="E13" s="47">
        <f>D13</f>
        <v>17.350343921150355</v>
      </c>
      <c r="F13" s="47">
        <f>F12/D12*100-100</f>
        <v>0.15160015796034543</v>
      </c>
      <c r="G13" s="47">
        <f>G12/F12*100-100</f>
        <v>0.50324567001007381</v>
      </c>
      <c r="H13" s="47">
        <f>H12/G12*100-100</f>
        <v>0.2685721423338947</v>
      </c>
    </row>
    <row r="14" spans="1:8" s="48" customFormat="1" ht="18" customHeight="1" x14ac:dyDescent="0.25">
      <c r="A14" s="49" t="s">
        <v>60</v>
      </c>
      <c r="B14" s="50">
        <v>25476.400000000001</v>
      </c>
      <c r="C14" s="50">
        <f>Свод!B30</f>
        <v>285078.8</v>
      </c>
      <c r="D14" s="51">
        <f>Свод!C30</f>
        <v>130867.6</v>
      </c>
      <c r="E14" s="51">
        <f>Свод!D30</f>
        <v>165927.20000000001</v>
      </c>
      <c r="F14" s="51">
        <f>Свод!E30</f>
        <v>121882.7</v>
      </c>
      <c r="G14" s="51">
        <f>Свод!J30</f>
        <v>118784.8</v>
      </c>
      <c r="H14" s="51">
        <f>Свод!K30</f>
        <v>118784.8</v>
      </c>
    </row>
    <row r="15" spans="1:8" ht="18" customHeight="1" x14ac:dyDescent="0.25">
      <c r="A15" s="44" t="s">
        <v>57</v>
      </c>
      <c r="B15" s="45"/>
      <c r="C15" s="52">
        <f t="shared" ref="C15:H15" si="1">C14/B14*100-100</f>
        <v>1018.9916942739162</v>
      </c>
      <c r="D15" s="16">
        <f t="shared" si="1"/>
        <v>-54.094236400602213</v>
      </c>
      <c r="E15" s="16">
        <f t="shared" si="1"/>
        <v>26.790129871717667</v>
      </c>
      <c r="F15" s="16">
        <f t="shared" si="1"/>
        <v>-26.544472515657475</v>
      </c>
      <c r="G15" s="16">
        <f t="shared" si="1"/>
        <v>-2.541706082979772</v>
      </c>
      <c r="H15" s="16">
        <f t="shared" si="1"/>
        <v>0</v>
      </c>
    </row>
    <row r="18" spans="5:5" x14ac:dyDescent="0.25">
      <c r="E18" s="53"/>
    </row>
    <row r="20" spans="5:5" x14ac:dyDescent="0.25">
      <c r="E20" s="53"/>
    </row>
  </sheetData>
  <mergeCells count="7">
    <mergeCell ref="A4:A5"/>
    <mergeCell ref="F4:H4"/>
    <mergeCell ref="C4:C5"/>
    <mergeCell ref="A2:H2"/>
    <mergeCell ref="A3:H3"/>
    <mergeCell ref="D4:E4"/>
    <mergeCell ref="B4:B5"/>
  </mergeCells>
  <pageMargins left="0.70866137742996205" right="0.70866137742996205" top="0.74803149700164795" bottom="0.74803149700164795" header="0.31496062874794001" footer="0.31496062874794001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4"/>
  <sheetViews>
    <sheetView topLeftCell="A16" workbookViewId="0">
      <selection activeCell="N32" sqref="N32"/>
    </sheetView>
  </sheetViews>
  <sheetFormatPr defaultColWidth="9.140625" defaultRowHeight="15" x14ac:dyDescent="0.25"/>
  <cols>
    <col min="1" max="1" width="59" style="1" customWidth="1"/>
    <col min="2" max="2" width="12.28515625" style="1" customWidth="1"/>
    <col min="3" max="4" width="10.85546875" style="2" customWidth="1"/>
    <col min="5" max="5" width="10.85546875" style="87" customWidth="1"/>
    <col min="6" max="6" width="10.85546875" style="26" customWidth="1"/>
    <col min="7" max="7" width="7.140625" style="26" customWidth="1"/>
    <col min="8" max="8" width="10.85546875" style="26" customWidth="1"/>
    <col min="9" max="9" width="7.140625" style="26" customWidth="1"/>
    <col min="10" max="11" width="10.85546875" style="2" customWidth="1"/>
    <col min="12" max="12" width="11.85546875" style="1" bestFit="1" customWidth="1"/>
    <col min="13" max="16384" width="9.140625" style="1"/>
  </cols>
  <sheetData>
    <row r="2" spans="1:12" x14ac:dyDescent="0.25">
      <c r="A2" s="116" t="s">
        <v>61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2" x14ac:dyDescent="0.25">
      <c r="K3" s="98" t="s">
        <v>1</v>
      </c>
    </row>
    <row r="4" spans="1:12" ht="19.5" customHeight="1" x14ac:dyDescent="0.25">
      <c r="A4" s="112" t="s">
        <v>2</v>
      </c>
      <c r="B4" s="112" t="s">
        <v>62</v>
      </c>
      <c r="C4" s="114" t="s">
        <v>7</v>
      </c>
      <c r="D4" s="115"/>
      <c r="E4" s="131" t="s">
        <v>63</v>
      </c>
      <c r="F4" s="114" t="s">
        <v>64</v>
      </c>
      <c r="G4" s="117"/>
      <c r="H4" s="117"/>
      <c r="I4" s="115"/>
      <c r="J4" s="129" t="s">
        <v>22</v>
      </c>
      <c r="K4" s="130"/>
    </row>
    <row r="5" spans="1:12" ht="19.5" customHeight="1" x14ac:dyDescent="0.25">
      <c r="A5" s="141"/>
      <c r="B5" s="141"/>
      <c r="C5" s="136" t="s">
        <v>65</v>
      </c>
      <c r="D5" s="134" t="s">
        <v>66</v>
      </c>
      <c r="E5" s="132"/>
      <c r="F5" s="134" t="s">
        <v>67</v>
      </c>
      <c r="G5" s="135"/>
      <c r="H5" s="134" t="s">
        <v>68</v>
      </c>
      <c r="I5" s="135"/>
      <c r="J5" s="142" t="s">
        <v>12</v>
      </c>
      <c r="K5" s="139" t="s">
        <v>13</v>
      </c>
    </row>
    <row r="6" spans="1:12" ht="15.75" customHeight="1" x14ac:dyDescent="0.25">
      <c r="A6" s="113"/>
      <c r="B6" s="113"/>
      <c r="C6" s="137"/>
      <c r="D6" s="138"/>
      <c r="E6" s="133"/>
      <c r="F6" s="54" t="s">
        <v>69</v>
      </c>
      <c r="G6" s="54" t="s">
        <v>70</v>
      </c>
      <c r="H6" s="54" t="s">
        <v>69</v>
      </c>
      <c r="I6" s="54" t="s">
        <v>70</v>
      </c>
      <c r="J6" s="143"/>
      <c r="K6" s="140"/>
    </row>
    <row r="7" spans="1:12" ht="15.75" customHeight="1" x14ac:dyDescent="0.25">
      <c r="A7" s="29" t="s">
        <v>71</v>
      </c>
      <c r="B7" s="55">
        <f>B8+B18</f>
        <v>1521555.7000000004</v>
      </c>
      <c r="C7" s="56">
        <f>C8+C18</f>
        <v>1573065.7000000002</v>
      </c>
      <c r="D7" s="57">
        <f>D8+D18</f>
        <v>1617815.2</v>
      </c>
      <c r="E7" s="99">
        <f>E8+E18</f>
        <v>1626193.8000000003</v>
      </c>
      <c r="F7" s="59">
        <f t="shared" ref="F7:F34" si="0">E7-B7</f>
        <v>104638.09999999986</v>
      </c>
      <c r="G7" s="60">
        <f t="shared" ref="G7:G34" si="1">E7/B7*100</f>
        <v>106.87704695924045</v>
      </c>
      <c r="H7" s="60">
        <f t="shared" ref="H7:H34" si="2">E7-D7</f>
        <v>8378.600000000326</v>
      </c>
      <c r="I7" s="60">
        <f t="shared" ref="I7:I16" si="3">E7/D7*100</f>
        <v>100.5178959871313</v>
      </c>
      <c r="J7" s="58">
        <f>J8+J18</f>
        <v>1723870.9000000001</v>
      </c>
      <c r="K7" s="58">
        <f>K8+K18</f>
        <v>1820255.2000000002</v>
      </c>
    </row>
    <row r="8" spans="1:12" s="21" customFormat="1" ht="14.25" x14ac:dyDescent="0.2">
      <c r="A8" s="29" t="s">
        <v>72</v>
      </c>
      <c r="B8" s="61">
        <f>SUM(B9:B17)</f>
        <v>1375060.5000000005</v>
      </c>
      <c r="C8" s="60">
        <f>SUM(C9:C17)</f>
        <v>1391251.3</v>
      </c>
      <c r="D8" s="61">
        <f>SUM(D9:D17)</f>
        <v>1403771.4</v>
      </c>
      <c r="E8" s="100">
        <f>SUM(E9:E17)</f>
        <v>1516924.5000000002</v>
      </c>
      <c r="F8" s="59">
        <f t="shared" si="0"/>
        <v>141863.99999999977</v>
      </c>
      <c r="G8" s="60">
        <f t="shared" si="1"/>
        <v>110.31692787335537</v>
      </c>
      <c r="H8" s="60">
        <f t="shared" si="2"/>
        <v>113153.10000000033</v>
      </c>
      <c r="I8" s="60">
        <f t="shared" si="3"/>
        <v>108.0606500460118</v>
      </c>
      <c r="J8" s="62">
        <f>SUM(J9:J17)</f>
        <v>1611641.8</v>
      </c>
      <c r="K8" s="62">
        <f>SUM(K9:K17)</f>
        <v>1706614.1</v>
      </c>
      <c r="L8" s="63"/>
    </row>
    <row r="9" spans="1:12" x14ac:dyDescent="0.25">
      <c r="A9" s="32" t="s">
        <v>34</v>
      </c>
      <c r="B9" s="64">
        <v>1270448.3</v>
      </c>
      <c r="C9" s="65">
        <v>1284792</v>
      </c>
      <c r="D9" s="51">
        <v>1294998.5</v>
      </c>
      <c r="E9" s="101">
        <f>1420657.7-517</f>
        <v>1420140.7</v>
      </c>
      <c r="F9" s="65">
        <f t="shared" si="0"/>
        <v>149692.39999999991</v>
      </c>
      <c r="G9" s="67">
        <f t="shared" si="1"/>
        <v>111.78264396906195</v>
      </c>
      <c r="H9" s="67">
        <f t="shared" si="2"/>
        <v>125142.19999999995</v>
      </c>
      <c r="I9" s="67">
        <f t="shared" si="3"/>
        <v>109.66350154073537</v>
      </c>
      <c r="J9" s="66">
        <f>1504356.3-517</f>
        <v>1503839.3</v>
      </c>
      <c r="K9" s="66">
        <f>1592934.6-517</f>
        <v>1592417.6</v>
      </c>
      <c r="L9" s="111"/>
    </row>
    <row r="10" spans="1:12" ht="22.5" x14ac:dyDescent="0.25">
      <c r="A10" s="32" t="s">
        <v>35</v>
      </c>
      <c r="B10" s="64">
        <v>14896.1</v>
      </c>
      <c r="C10" s="65">
        <v>15533.5</v>
      </c>
      <c r="D10" s="51">
        <v>10176.200000000001</v>
      </c>
      <c r="E10" s="101">
        <f>10527+517</f>
        <v>11044</v>
      </c>
      <c r="F10" s="65">
        <f t="shared" si="0"/>
        <v>-3852.1000000000004</v>
      </c>
      <c r="G10" s="67">
        <f t="shared" si="1"/>
        <v>74.140211196219141</v>
      </c>
      <c r="H10" s="67">
        <f t="shared" si="2"/>
        <v>867.79999999999927</v>
      </c>
      <c r="I10" s="67">
        <f t="shared" si="3"/>
        <v>108.52774120005502</v>
      </c>
      <c r="J10" s="66">
        <f>10975.8+517</f>
        <v>11492.8</v>
      </c>
      <c r="K10" s="66">
        <f>14737.5+517</f>
        <v>15254.5</v>
      </c>
      <c r="L10" s="111"/>
    </row>
    <row r="11" spans="1:12" ht="22.5" x14ac:dyDescent="0.25">
      <c r="A11" s="32" t="s">
        <v>36</v>
      </c>
      <c r="B11" s="64">
        <v>51983.3</v>
      </c>
      <c r="C11" s="65">
        <v>54451.199999999997</v>
      </c>
      <c r="D11" s="51">
        <v>56812.4</v>
      </c>
      <c r="E11" s="101">
        <v>43719.3</v>
      </c>
      <c r="F11" s="65">
        <f t="shared" si="0"/>
        <v>-8264</v>
      </c>
      <c r="G11" s="67">
        <f t="shared" si="1"/>
        <v>84.102586792296762</v>
      </c>
      <c r="H11" s="67">
        <f t="shared" si="2"/>
        <v>-13093.099999999999</v>
      </c>
      <c r="I11" s="67">
        <f t="shared" si="3"/>
        <v>76.953798818567776</v>
      </c>
      <c r="J11" s="66">
        <v>54445.1</v>
      </c>
      <c r="K11" s="66">
        <v>56622.9</v>
      </c>
      <c r="L11" s="35"/>
    </row>
    <row r="12" spans="1:12" x14ac:dyDescent="0.25">
      <c r="A12" s="32" t="s">
        <v>37</v>
      </c>
      <c r="B12" s="64">
        <v>-92.7</v>
      </c>
      <c r="C12" s="65">
        <v>0</v>
      </c>
      <c r="D12" s="51">
        <v>11.1</v>
      </c>
      <c r="E12" s="101">
        <v>0</v>
      </c>
      <c r="F12" s="65">
        <f t="shared" si="0"/>
        <v>92.7</v>
      </c>
      <c r="G12" s="67">
        <f t="shared" si="1"/>
        <v>0</v>
      </c>
      <c r="H12" s="67">
        <f t="shared" si="2"/>
        <v>-11.1</v>
      </c>
      <c r="I12" s="67">
        <f t="shared" si="3"/>
        <v>0</v>
      </c>
      <c r="J12" s="66">
        <v>0</v>
      </c>
      <c r="K12" s="66">
        <v>0</v>
      </c>
    </row>
    <row r="13" spans="1:12" x14ac:dyDescent="0.25">
      <c r="A13" s="32" t="s">
        <v>38</v>
      </c>
      <c r="B13" s="64">
        <v>1176.3</v>
      </c>
      <c r="C13" s="65">
        <v>2425.1</v>
      </c>
      <c r="D13" s="51">
        <v>1923</v>
      </c>
      <c r="E13" s="101">
        <v>1932.1</v>
      </c>
      <c r="F13" s="65">
        <f t="shared" si="0"/>
        <v>755.8</v>
      </c>
      <c r="G13" s="67">
        <f t="shared" si="1"/>
        <v>164.25231658590496</v>
      </c>
      <c r="H13" s="67">
        <f t="shared" si="2"/>
        <v>9.0999999999999091</v>
      </c>
      <c r="I13" s="67">
        <f t="shared" si="3"/>
        <v>100.47321892875713</v>
      </c>
      <c r="J13" s="66">
        <v>1386.1</v>
      </c>
      <c r="K13" s="66">
        <v>1447.2</v>
      </c>
    </row>
    <row r="14" spans="1:12" x14ac:dyDescent="0.25">
      <c r="A14" s="32" t="s">
        <v>39</v>
      </c>
      <c r="B14" s="64">
        <v>22905.1</v>
      </c>
      <c r="C14" s="65">
        <v>21655.200000000001</v>
      </c>
      <c r="D14" s="51">
        <v>23585.3</v>
      </c>
      <c r="E14" s="101">
        <v>23672.2</v>
      </c>
      <c r="F14" s="65">
        <f t="shared" si="0"/>
        <v>767.10000000000218</v>
      </c>
      <c r="G14" s="67">
        <f t="shared" si="1"/>
        <v>103.34903580425321</v>
      </c>
      <c r="H14" s="67">
        <f t="shared" si="2"/>
        <v>86.900000000001455</v>
      </c>
      <c r="I14" s="67">
        <f t="shared" si="3"/>
        <v>100.36844983951869</v>
      </c>
      <c r="J14" s="66">
        <v>23908.9</v>
      </c>
      <c r="K14" s="66">
        <v>24148</v>
      </c>
      <c r="L14" s="35"/>
    </row>
    <row r="15" spans="1:12" x14ac:dyDescent="0.25">
      <c r="A15" s="32" t="s">
        <v>40</v>
      </c>
      <c r="B15" s="64">
        <v>1178.8</v>
      </c>
      <c r="C15" s="65">
        <v>1276.2</v>
      </c>
      <c r="D15" s="51">
        <v>1173.4000000000001</v>
      </c>
      <c r="E15" s="101">
        <v>1174.5999999999999</v>
      </c>
      <c r="F15" s="65">
        <f t="shared" si="0"/>
        <v>-4.2000000000000455</v>
      </c>
      <c r="G15" s="67">
        <f t="shared" si="1"/>
        <v>99.643705463182897</v>
      </c>
      <c r="H15" s="67">
        <f t="shared" si="2"/>
        <v>1.1999999999998181</v>
      </c>
      <c r="I15" s="67">
        <f t="shared" si="3"/>
        <v>100.10226691665245</v>
      </c>
      <c r="J15" s="66">
        <v>1176.4000000000001</v>
      </c>
      <c r="K15" s="66">
        <v>1177.5999999999999</v>
      </c>
    </row>
    <row r="16" spans="1:12" x14ac:dyDescent="0.25">
      <c r="A16" s="32" t="s">
        <v>41</v>
      </c>
      <c r="B16" s="64">
        <v>12565.1</v>
      </c>
      <c r="C16" s="65">
        <v>11118.1</v>
      </c>
      <c r="D16" s="51">
        <v>15091.5</v>
      </c>
      <c r="E16" s="101">
        <v>15241.6</v>
      </c>
      <c r="F16" s="65">
        <f t="shared" si="0"/>
        <v>2676.5</v>
      </c>
      <c r="G16" s="67">
        <f t="shared" si="1"/>
        <v>121.30106405838394</v>
      </c>
      <c r="H16" s="67">
        <f t="shared" si="2"/>
        <v>150.10000000000036</v>
      </c>
      <c r="I16" s="67">
        <f t="shared" si="3"/>
        <v>100.99459960905146</v>
      </c>
      <c r="J16" s="66">
        <v>15393.2</v>
      </c>
      <c r="K16" s="66">
        <v>15546.3</v>
      </c>
      <c r="L16" s="35"/>
    </row>
    <row r="17" spans="1:15" ht="22.5" x14ac:dyDescent="0.25">
      <c r="A17" s="32" t="s">
        <v>73</v>
      </c>
      <c r="B17" s="64">
        <v>0.2</v>
      </c>
      <c r="C17" s="65"/>
      <c r="D17" s="51">
        <v>0</v>
      </c>
      <c r="E17" s="101"/>
      <c r="F17" s="65">
        <f t="shared" si="0"/>
        <v>-0.2</v>
      </c>
      <c r="G17" s="67">
        <f t="shared" si="1"/>
        <v>0</v>
      </c>
      <c r="H17" s="67">
        <f t="shared" si="2"/>
        <v>0</v>
      </c>
      <c r="I17" s="67">
        <v>0</v>
      </c>
      <c r="J17" s="66">
        <v>0</v>
      </c>
      <c r="K17" s="66">
        <v>0</v>
      </c>
    </row>
    <row r="18" spans="1:15" s="38" customFormat="1" x14ac:dyDescent="0.25">
      <c r="A18" s="68" t="s">
        <v>74</v>
      </c>
      <c r="B18" s="69">
        <f>SUM(B19:B24)</f>
        <v>146495.20000000001</v>
      </c>
      <c r="C18" s="70">
        <f>SUM(C19:C24)</f>
        <v>181814.40000000002</v>
      </c>
      <c r="D18" s="71">
        <f>SUM(D19:D24)</f>
        <v>214043.80000000002</v>
      </c>
      <c r="E18" s="102">
        <f>SUM(E19:E24)</f>
        <v>109269.3</v>
      </c>
      <c r="F18" s="59">
        <f t="shared" si="0"/>
        <v>-37225.900000000009</v>
      </c>
      <c r="G18" s="60">
        <f t="shared" si="1"/>
        <v>74.588996772590505</v>
      </c>
      <c r="H18" s="60">
        <f t="shared" si="2"/>
        <v>-104774.50000000001</v>
      </c>
      <c r="I18" s="60">
        <f t="shared" ref="I18:I34" si="4">E18/D18*100</f>
        <v>51.04997201507355</v>
      </c>
      <c r="J18" s="72">
        <f>SUM(J19:J24)</f>
        <v>112229.1</v>
      </c>
      <c r="K18" s="72">
        <f>SUM(K19:K24)</f>
        <v>113641.1</v>
      </c>
    </row>
    <row r="19" spans="1:15" customFormat="1" ht="24" x14ac:dyDescent="0.25">
      <c r="A19" s="39" t="s">
        <v>44</v>
      </c>
      <c r="B19" s="64">
        <v>109416.2</v>
      </c>
      <c r="C19" s="73">
        <v>101174.9</v>
      </c>
      <c r="D19" s="74">
        <v>104647.3</v>
      </c>
      <c r="E19" s="103">
        <v>99627.199999999997</v>
      </c>
      <c r="F19" s="65">
        <f t="shared" si="0"/>
        <v>-9789</v>
      </c>
      <c r="G19" s="67">
        <f t="shared" si="1"/>
        <v>91.053427189026863</v>
      </c>
      <c r="H19" s="67">
        <f t="shared" si="2"/>
        <v>-5020.1000000000058</v>
      </c>
      <c r="I19" s="67">
        <f t="shared" si="4"/>
        <v>95.202838486993926</v>
      </c>
      <c r="J19" s="75">
        <v>103092.3</v>
      </c>
      <c r="K19" s="75">
        <v>103092.3</v>
      </c>
      <c r="L19" s="109"/>
    </row>
    <row r="20" spans="1:15" customFormat="1" x14ac:dyDescent="0.25">
      <c r="A20" s="39" t="s">
        <v>45</v>
      </c>
      <c r="B20" s="64">
        <v>11218.4</v>
      </c>
      <c r="C20" s="73">
        <v>68742.3</v>
      </c>
      <c r="D20" s="74">
        <v>68742.399999999994</v>
      </c>
      <c r="E20" s="103">
        <v>1235</v>
      </c>
      <c r="F20" s="65">
        <f t="shared" si="0"/>
        <v>-9983.4</v>
      </c>
      <c r="G20" s="67">
        <f t="shared" si="1"/>
        <v>11.008699992868859</v>
      </c>
      <c r="H20" s="67">
        <f t="shared" si="2"/>
        <v>-67507.399999999994</v>
      </c>
      <c r="I20" s="67">
        <f t="shared" si="4"/>
        <v>1.7965622381528723</v>
      </c>
      <c r="J20" s="75">
        <v>1284.4000000000001</v>
      </c>
      <c r="K20" s="75">
        <v>1335.8</v>
      </c>
      <c r="L20" s="109"/>
    </row>
    <row r="21" spans="1:15" customFormat="1" ht="14.25" customHeight="1" x14ac:dyDescent="0.25">
      <c r="A21" s="39" t="s">
        <v>46</v>
      </c>
      <c r="B21" s="64">
        <v>10356.5</v>
      </c>
      <c r="C21" s="73">
        <v>1200.9000000000001</v>
      </c>
      <c r="D21" s="74">
        <v>28837.599999999999</v>
      </c>
      <c r="E21" s="103">
        <v>1259.3</v>
      </c>
      <c r="F21" s="65">
        <f t="shared" si="0"/>
        <v>-9097.2000000000007</v>
      </c>
      <c r="G21" s="67">
        <f t="shared" si="1"/>
        <v>12.159513349104428</v>
      </c>
      <c r="H21" s="67">
        <f t="shared" si="2"/>
        <v>-27578.3</v>
      </c>
      <c r="I21" s="67">
        <f t="shared" si="4"/>
        <v>4.3668682553333147</v>
      </c>
      <c r="J21" s="75">
        <v>1290.0999999999999</v>
      </c>
      <c r="K21" s="75">
        <v>1290.0999999999999</v>
      </c>
      <c r="L21" s="109"/>
    </row>
    <row r="22" spans="1:15" customFormat="1" x14ac:dyDescent="0.25">
      <c r="A22" s="39" t="s">
        <v>47</v>
      </c>
      <c r="B22" s="64">
        <v>8752.7000000000007</v>
      </c>
      <c r="C22" s="73">
        <v>5449.6</v>
      </c>
      <c r="D22" s="74">
        <v>6057.9</v>
      </c>
      <c r="E22" s="103">
        <v>3694.7</v>
      </c>
      <c r="F22" s="65">
        <f t="shared" si="0"/>
        <v>-5058.0000000000009</v>
      </c>
      <c r="G22" s="67">
        <f t="shared" si="1"/>
        <v>42.212117403772545</v>
      </c>
      <c r="H22" s="67">
        <f t="shared" si="2"/>
        <v>-2363.1999999999998</v>
      </c>
      <c r="I22" s="67">
        <f t="shared" si="4"/>
        <v>60.989781937635158</v>
      </c>
      <c r="J22" s="75">
        <v>3842.5</v>
      </c>
      <c r="K22" s="75">
        <v>5203</v>
      </c>
      <c r="L22" s="109"/>
    </row>
    <row r="23" spans="1:15" customFormat="1" x14ac:dyDescent="0.25">
      <c r="A23" s="39" t="s">
        <v>48</v>
      </c>
      <c r="B23" s="64">
        <v>5262.7</v>
      </c>
      <c r="C23" s="73">
        <v>3884.7</v>
      </c>
      <c r="D23" s="74">
        <v>4133.6000000000004</v>
      </c>
      <c r="E23" s="103">
        <v>3354.5</v>
      </c>
      <c r="F23" s="65">
        <f t="shared" si="0"/>
        <v>-1908.1999999999998</v>
      </c>
      <c r="G23" s="67">
        <f t="shared" si="1"/>
        <v>63.741045470955967</v>
      </c>
      <c r="H23" s="67">
        <f t="shared" si="2"/>
        <v>-779.10000000000036</v>
      </c>
      <c r="I23" s="67">
        <f t="shared" si="4"/>
        <v>81.152022450164495</v>
      </c>
      <c r="J23" s="75">
        <v>2719.8</v>
      </c>
      <c r="K23" s="75">
        <v>2719.9</v>
      </c>
      <c r="L23" s="109"/>
      <c r="N23" s="76"/>
    </row>
    <row r="24" spans="1:15" customFormat="1" x14ac:dyDescent="0.25">
      <c r="A24" s="39" t="s">
        <v>49</v>
      </c>
      <c r="B24" s="64">
        <v>1488.7</v>
      </c>
      <c r="C24" s="73">
        <v>1362</v>
      </c>
      <c r="D24" s="74">
        <v>1625</v>
      </c>
      <c r="E24" s="103">
        <v>98.6</v>
      </c>
      <c r="F24" s="65">
        <f t="shared" si="0"/>
        <v>-1390.1000000000001</v>
      </c>
      <c r="G24" s="67">
        <f t="shared" si="1"/>
        <v>6.6232283200107478</v>
      </c>
      <c r="H24" s="67">
        <f t="shared" si="2"/>
        <v>-1526.4</v>
      </c>
      <c r="I24" s="67">
        <f t="shared" si="4"/>
        <v>6.0676923076923073</v>
      </c>
      <c r="J24" s="75">
        <v>0</v>
      </c>
      <c r="K24" s="75">
        <v>0</v>
      </c>
      <c r="L24" s="109"/>
    </row>
    <row r="25" spans="1:15" customFormat="1" x14ac:dyDescent="0.25">
      <c r="A25" s="77" t="s">
        <v>75</v>
      </c>
      <c r="B25" s="78">
        <f>B26+B32+B33+B31</f>
        <v>3512595.9</v>
      </c>
      <c r="C25" s="59">
        <f>C26+C32+C339+C31</f>
        <v>4157572</v>
      </c>
      <c r="D25" s="79">
        <f>D26+D32+D33+D31</f>
        <v>4188575</v>
      </c>
      <c r="E25" s="104">
        <f>E26+E32+E339+E31</f>
        <v>4091455.2</v>
      </c>
      <c r="F25" s="59">
        <f t="shared" si="0"/>
        <v>578859.30000000028</v>
      </c>
      <c r="G25" s="60">
        <f t="shared" si="1"/>
        <v>116.47953013894939</v>
      </c>
      <c r="H25" s="60">
        <f t="shared" si="2"/>
        <v>-97119.799999999814</v>
      </c>
      <c r="I25" s="60">
        <f t="shared" si="4"/>
        <v>97.681316438168125</v>
      </c>
      <c r="J25" s="88">
        <f>J26+J32+J33+J31</f>
        <v>4068032.5</v>
      </c>
      <c r="K25" s="88">
        <f>K26+K32+K33+K31</f>
        <v>2562900</v>
      </c>
      <c r="L25" s="76"/>
      <c r="M25" s="76"/>
      <c r="N25" s="76"/>
      <c r="O25" s="76"/>
    </row>
    <row r="26" spans="1:15" s="21" customFormat="1" ht="17.25" customHeight="1" x14ac:dyDescent="0.2">
      <c r="A26" s="29" t="s">
        <v>76</v>
      </c>
      <c r="B26" s="69">
        <f>SUM(B27:B30)</f>
        <v>3456720</v>
      </c>
      <c r="C26" s="70">
        <f>SUM(C27:C30)</f>
        <v>4099967.3</v>
      </c>
      <c r="D26" s="71">
        <f>SUM(D27:D30)</f>
        <v>4132473.6</v>
      </c>
      <c r="E26" s="102">
        <f>SUM(E27:E30)</f>
        <v>4091455.2</v>
      </c>
      <c r="F26" s="59">
        <f t="shared" si="0"/>
        <v>634735.20000000019</v>
      </c>
      <c r="G26" s="60">
        <f t="shared" si="1"/>
        <v>118.36235506491704</v>
      </c>
      <c r="H26" s="60">
        <f t="shared" si="2"/>
        <v>-41018.399999999907</v>
      </c>
      <c r="I26" s="60">
        <f t="shared" si="4"/>
        <v>99.00741289672122</v>
      </c>
      <c r="J26" s="89">
        <f>SUM(J27:J30)</f>
        <v>4068032.5</v>
      </c>
      <c r="K26" s="89">
        <f>SUM(K27:K30)</f>
        <v>2562900</v>
      </c>
    </row>
    <row r="27" spans="1:15" x14ac:dyDescent="0.25">
      <c r="A27" s="39" t="s">
        <v>77</v>
      </c>
      <c r="B27" s="64">
        <v>786663.1</v>
      </c>
      <c r="C27" s="80">
        <v>857235.7</v>
      </c>
      <c r="D27" s="74">
        <v>857235.7</v>
      </c>
      <c r="E27" s="105">
        <v>720428.4</v>
      </c>
      <c r="F27" s="65">
        <f t="shared" si="0"/>
        <v>-66234.699999999953</v>
      </c>
      <c r="G27" s="67">
        <f t="shared" si="1"/>
        <v>91.580296571683618</v>
      </c>
      <c r="H27" s="67">
        <f t="shared" si="2"/>
        <v>-136807.29999999993</v>
      </c>
      <c r="I27" s="67">
        <f t="shared" si="4"/>
        <v>84.040876972342616</v>
      </c>
      <c r="J27" s="90">
        <v>515141.9</v>
      </c>
      <c r="K27" s="90">
        <v>378391.9</v>
      </c>
      <c r="L27" s="110"/>
    </row>
    <row r="28" spans="1:15" x14ac:dyDescent="0.25">
      <c r="A28" s="39" t="s">
        <v>78</v>
      </c>
      <c r="B28" s="64">
        <v>826772.1</v>
      </c>
      <c r="C28" s="80">
        <v>1283303.8999999999</v>
      </c>
      <c r="D28" s="74">
        <v>1280750.6000000001</v>
      </c>
      <c r="E28" s="105">
        <v>1417811.9</v>
      </c>
      <c r="F28" s="65">
        <f t="shared" si="0"/>
        <v>591039.79999999993</v>
      </c>
      <c r="G28" s="67">
        <f t="shared" si="1"/>
        <v>171.48763244429753</v>
      </c>
      <c r="H28" s="67">
        <f t="shared" si="2"/>
        <v>137061.29999999981</v>
      </c>
      <c r="I28" s="67">
        <f t="shared" si="4"/>
        <v>110.70163855476622</v>
      </c>
      <c r="J28" s="90">
        <v>1593557.5</v>
      </c>
      <c r="K28" s="90">
        <v>220231.8</v>
      </c>
      <c r="L28" s="110"/>
    </row>
    <row r="29" spans="1:15" x14ac:dyDescent="0.25">
      <c r="A29" s="39" t="s">
        <v>79</v>
      </c>
      <c r="B29" s="64">
        <v>1558206</v>
      </c>
      <c r="C29" s="80">
        <v>1828560.1</v>
      </c>
      <c r="D29" s="74">
        <v>1828560.1</v>
      </c>
      <c r="E29" s="105">
        <v>1831332.2</v>
      </c>
      <c r="F29" s="65">
        <f t="shared" si="0"/>
        <v>273126.19999999995</v>
      </c>
      <c r="G29" s="67">
        <f t="shared" si="1"/>
        <v>117.52824722790183</v>
      </c>
      <c r="H29" s="67">
        <f t="shared" si="2"/>
        <v>2772.0999999998603</v>
      </c>
      <c r="I29" s="67">
        <f t="shared" si="4"/>
        <v>100.15160015796035</v>
      </c>
      <c r="J29" s="90">
        <v>1840548.3</v>
      </c>
      <c r="K29" s="90">
        <v>1845491.5</v>
      </c>
      <c r="L29" s="110"/>
    </row>
    <row r="30" spans="1:15" x14ac:dyDescent="0.25">
      <c r="A30" s="39" t="s">
        <v>80</v>
      </c>
      <c r="B30" s="64">
        <v>285078.8</v>
      </c>
      <c r="C30" s="80">
        <v>130867.6</v>
      </c>
      <c r="D30" s="74">
        <v>165927.20000000001</v>
      </c>
      <c r="E30" s="105">
        <v>121882.7</v>
      </c>
      <c r="F30" s="65">
        <f t="shared" si="0"/>
        <v>-163196.09999999998</v>
      </c>
      <c r="G30" s="67">
        <f t="shared" si="1"/>
        <v>42.754038532503998</v>
      </c>
      <c r="H30" s="67">
        <f t="shared" si="2"/>
        <v>-44044.500000000015</v>
      </c>
      <c r="I30" s="67">
        <f t="shared" si="4"/>
        <v>73.455527484342525</v>
      </c>
      <c r="J30" s="90">
        <v>118784.8</v>
      </c>
      <c r="K30" s="90">
        <v>118784.8</v>
      </c>
      <c r="L30" s="110"/>
    </row>
    <row r="31" spans="1:15" s="21" customFormat="1" ht="24" x14ac:dyDescent="0.2">
      <c r="A31" s="29" t="s">
        <v>81</v>
      </c>
      <c r="B31" s="78">
        <v>637.9</v>
      </c>
      <c r="C31" s="81">
        <v>0</v>
      </c>
      <c r="D31" s="82">
        <v>0</v>
      </c>
      <c r="E31" s="106">
        <v>0</v>
      </c>
      <c r="F31" s="65">
        <f t="shared" si="0"/>
        <v>-637.9</v>
      </c>
      <c r="G31" s="67">
        <f t="shared" si="1"/>
        <v>0</v>
      </c>
      <c r="H31" s="67">
        <f t="shared" si="2"/>
        <v>0</v>
      </c>
      <c r="I31" s="144" t="s">
        <v>85</v>
      </c>
      <c r="J31" s="91">
        <v>0</v>
      </c>
      <c r="K31" s="91">
        <v>0</v>
      </c>
      <c r="M31" s="108"/>
    </row>
    <row r="32" spans="1:15" ht="48.75" customHeight="1" x14ac:dyDescent="0.25">
      <c r="A32" s="29" t="s">
        <v>82</v>
      </c>
      <c r="B32" s="83">
        <v>65410</v>
      </c>
      <c r="C32" s="60">
        <v>57604.7</v>
      </c>
      <c r="D32" s="61">
        <v>57620.4</v>
      </c>
      <c r="E32" s="100">
        <v>0</v>
      </c>
      <c r="F32" s="59">
        <f t="shared" si="0"/>
        <v>-65410</v>
      </c>
      <c r="G32" s="60">
        <f t="shared" si="1"/>
        <v>0</v>
      </c>
      <c r="H32" s="60">
        <f t="shared" si="2"/>
        <v>-57620.4</v>
      </c>
      <c r="I32" s="60">
        <f t="shared" si="4"/>
        <v>0</v>
      </c>
      <c r="J32" s="92">
        <v>0</v>
      </c>
      <c r="K32" s="92">
        <v>0</v>
      </c>
    </row>
    <row r="33" spans="1:11" ht="35.25" customHeight="1" x14ac:dyDescent="0.25">
      <c r="A33" s="29" t="s">
        <v>83</v>
      </c>
      <c r="B33" s="83">
        <v>-10172</v>
      </c>
      <c r="C33" s="60">
        <v>0</v>
      </c>
      <c r="D33" s="61">
        <v>-1519</v>
      </c>
      <c r="E33" s="100">
        <v>0</v>
      </c>
      <c r="F33" s="59">
        <f t="shared" si="0"/>
        <v>10172</v>
      </c>
      <c r="G33" s="60">
        <f t="shared" si="1"/>
        <v>0</v>
      </c>
      <c r="H33" s="60">
        <f t="shared" si="2"/>
        <v>1519</v>
      </c>
      <c r="I33" s="60">
        <f t="shared" si="4"/>
        <v>0</v>
      </c>
      <c r="J33" s="92">
        <v>0</v>
      </c>
      <c r="K33" s="92">
        <v>0</v>
      </c>
    </row>
    <row r="34" spans="1:11" x14ac:dyDescent="0.25">
      <c r="A34" s="84" t="s">
        <v>84</v>
      </c>
      <c r="B34" s="83">
        <f>B8+B18+B25</f>
        <v>5034151.6000000006</v>
      </c>
      <c r="C34" s="60">
        <f>C8+C18+C25</f>
        <v>5730637.7000000002</v>
      </c>
      <c r="D34" s="61">
        <f>D8+D18+D25</f>
        <v>5806390.2000000002</v>
      </c>
      <c r="E34" s="100">
        <f>E8+E18+E25</f>
        <v>5717649</v>
      </c>
      <c r="F34" s="85">
        <f t="shared" si="0"/>
        <v>683497.39999999944</v>
      </c>
      <c r="G34" s="86">
        <f t="shared" si="1"/>
        <v>113.57721130209903</v>
      </c>
      <c r="H34" s="86">
        <f t="shared" si="2"/>
        <v>-88741.200000000186</v>
      </c>
      <c r="I34" s="86">
        <f t="shared" si="4"/>
        <v>98.471663168624119</v>
      </c>
      <c r="J34" s="92">
        <f>J8+J18+J25</f>
        <v>5791903.4000000004</v>
      </c>
      <c r="K34" s="92">
        <f>K8+K18+K25</f>
        <v>4383155.2</v>
      </c>
    </row>
    <row r="35" spans="1:11" x14ac:dyDescent="0.25">
      <c r="D35" s="26"/>
    </row>
    <row r="36" spans="1:11" x14ac:dyDescent="0.25">
      <c r="D36" s="18"/>
    </row>
    <row r="38" spans="1:11" x14ac:dyDescent="0.25">
      <c r="D38" s="18"/>
    </row>
    <row r="91" ht="15" customHeight="1" x14ac:dyDescent="0.25"/>
    <row r="92" ht="15" customHeight="1" x14ac:dyDescent="0.25"/>
    <row r="93" ht="15" customHeight="1" x14ac:dyDescent="0.25"/>
    <row r="94" ht="15" customHeight="1" x14ac:dyDescent="0.25"/>
  </sheetData>
  <mergeCells count="13">
    <mergeCell ref="A2:K2"/>
    <mergeCell ref="J4:K4"/>
    <mergeCell ref="E4:E6"/>
    <mergeCell ref="F4:I4"/>
    <mergeCell ref="F5:G5"/>
    <mergeCell ref="H5:I5"/>
    <mergeCell ref="C5:C6"/>
    <mergeCell ref="D5:D6"/>
    <mergeCell ref="K5:K6"/>
    <mergeCell ref="A4:A6"/>
    <mergeCell ref="C4:D4"/>
    <mergeCell ref="B4:B6"/>
    <mergeCell ref="J5:J6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Динамика собств</vt:lpstr>
      <vt:lpstr>Доходы</vt:lpstr>
      <vt:lpstr>налоговые</vt:lpstr>
      <vt:lpstr>неналоговые</vt:lpstr>
      <vt:lpstr>Безвозмездные</vt:lpstr>
      <vt:lpstr>Свод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Агаркова ОН</cp:lastModifiedBy>
  <cp:lastPrinted>2024-11-12T14:46:30Z</cp:lastPrinted>
  <dcterms:modified xsi:type="dcterms:W3CDTF">2024-11-14T13:48:23Z</dcterms:modified>
</cp:coreProperties>
</file>