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Проект 2021\Таблицы к пояснительной\"/>
    </mc:Choice>
  </mc:AlternateContent>
  <bookViews>
    <workbookView xWindow="240" yWindow="90" windowWidth="18195" windowHeight="6720" activeTab="2"/>
  </bookViews>
  <sheets>
    <sheet name="Динамика собств" sheetId="1" r:id="rId1"/>
    <sheet name="Доходы" sheetId="2" r:id="rId2"/>
    <sheet name="налоговые" sheetId="3" r:id="rId3"/>
    <sheet name="неналоговые" sheetId="4" r:id="rId4"/>
    <sheet name="Безвозмездные" sheetId="5" r:id="rId5"/>
    <sheet name="Свод" sheetId="6" r:id="rId6"/>
  </sheets>
  <calcPr calcId="152511"/>
</workbook>
</file>

<file path=xl/calcChain.xml><?xml version="1.0" encoding="utf-8"?>
<calcChain xmlns="http://schemas.openxmlformats.org/spreadsheetml/2006/main">
  <c r="G15" i="5" l="1"/>
  <c r="F15" i="5"/>
  <c r="E15" i="5"/>
  <c r="D15" i="5"/>
  <c r="C15" i="5"/>
  <c r="C13" i="5"/>
  <c r="I6" i="3" l="1"/>
  <c r="G6" i="3"/>
  <c r="E6" i="3"/>
  <c r="D6" i="3"/>
  <c r="D6" i="4"/>
  <c r="F8" i="3" l="1"/>
  <c r="F9" i="3"/>
  <c r="F10" i="3"/>
  <c r="F11" i="3"/>
  <c r="F12" i="3"/>
  <c r="F13" i="3"/>
  <c r="F14" i="3"/>
  <c r="F7" i="3"/>
  <c r="G12" i="1"/>
  <c r="D12" i="1"/>
  <c r="D10" i="1"/>
  <c r="C12" i="1"/>
  <c r="C10" i="1"/>
  <c r="B6" i="1"/>
  <c r="B6" i="2"/>
  <c r="B6" i="5"/>
  <c r="I10" i="6" l="1"/>
  <c r="I11" i="6"/>
  <c r="I12" i="6"/>
  <c r="I13" i="6"/>
  <c r="I14" i="6"/>
  <c r="I15" i="6"/>
  <c r="I16" i="6"/>
  <c r="I18" i="6"/>
  <c r="I19" i="6"/>
  <c r="I20" i="6"/>
  <c r="I21" i="6"/>
  <c r="I22" i="6"/>
  <c r="I26" i="6"/>
  <c r="I27" i="6"/>
  <c r="I28" i="6"/>
  <c r="I29" i="6"/>
  <c r="I30" i="6"/>
  <c r="I31" i="6"/>
  <c r="I32" i="6"/>
  <c r="I33" i="6"/>
  <c r="G9" i="6"/>
  <c r="G10" i="6"/>
  <c r="G11" i="6"/>
  <c r="G12" i="6"/>
  <c r="G13" i="6"/>
  <c r="G14" i="6"/>
  <c r="G15" i="6"/>
  <c r="G16" i="6"/>
  <c r="G18" i="6"/>
  <c r="G19" i="6"/>
  <c r="G20" i="6"/>
  <c r="G21" i="6"/>
  <c r="G22" i="6"/>
  <c r="G23" i="6"/>
  <c r="G26" i="6"/>
  <c r="G27" i="6"/>
  <c r="G28" i="6"/>
  <c r="G29" i="6"/>
  <c r="G30" i="6"/>
  <c r="G31" i="6"/>
  <c r="G32" i="6"/>
  <c r="G33" i="6"/>
  <c r="H10" i="6"/>
  <c r="H11" i="6"/>
  <c r="H12" i="6"/>
  <c r="H13" i="6"/>
  <c r="H14" i="6"/>
  <c r="H15" i="6"/>
  <c r="H16" i="6"/>
  <c r="H18" i="6"/>
  <c r="H19" i="6"/>
  <c r="H20" i="6"/>
  <c r="H21" i="6"/>
  <c r="H22" i="6"/>
  <c r="H23" i="6"/>
  <c r="H26" i="6"/>
  <c r="H27" i="6"/>
  <c r="H28" i="6"/>
  <c r="H29" i="6"/>
  <c r="H30" i="6"/>
  <c r="H31" i="6"/>
  <c r="H32" i="6"/>
  <c r="H33" i="6"/>
  <c r="F9" i="6"/>
  <c r="F10" i="6"/>
  <c r="F11" i="6"/>
  <c r="F12" i="6"/>
  <c r="F13" i="6"/>
  <c r="F14" i="6"/>
  <c r="F15" i="6"/>
  <c r="F16" i="6"/>
  <c r="F18" i="6"/>
  <c r="F19" i="6"/>
  <c r="F20" i="6"/>
  <c r="F21" i="6"/>
  <c r="F22" i="6"/>
  <c r="F23" i="6"/>
  <c r="F26" i="6"/>
  <c r="F27" i="6"/>
  <c r="F28" i="6"/>
  <c r="F29" i="6"/>
  <c r="F30" i="6"/>
  <c r="F31" i="6"/>
  <c r="F32" i="6"/>
  <c r="F33" i="6"/>
  <c r="B8" i="6" l="1"/>
  <c r="C8" i="6"/>
  <c r="C7" i="6" s="1"/>
  <c r="E8" i="6"/>
  <c r="G8" i="6" s="1"/>
  <c r="J8" i="6"/>
  <c r="K8" i="6"/>
  <c r="B17" i="6"/>
  <c r="C17" i="6"/>
  <c r="D17" i="6"/>
  <c r="E17" i="6"/>
  <c r="J17" i="6"/>
  <c r="K17" i="6"/>
  <c r="B25" i="6"/>
  <c r="B24" i="6" s="1"/>
  <c r="C25" i="6"/>
  <c r="C24" i="6" s="1"/>
  <c r="D25" i="6"/>
  <c r="D24" i="6" s="1"/>
  <c r="E25" i="6"/>
  <c r="J25" i="6"/>
  <c r="J24" i="6" s="1"/>
  <c r="K25" i="6"/>
  <c r="K24" i="6" s="1"/>
  <c r="B7" i="6" l="1"/>
  <c r="B34" i="6"/>
  <c r="E7" i="6"/>
  <c r="J7" i="6"/>
  <c r="J34" i="6"/>
  <c r="K7" i="6"/>
  <c r="E24" i="6"/>
  <c r="I25" i="6"/>
  <c r="F25" i="6"/>
  <c r="G25" i="6"/>
  <c r="H25" i="6"/>
  <c r="I17" i="6"/>
  <c r="G17" i="6"/>
  <c r="H17" i="6"/>
  <c r="F17" i="6"/>
  <c r="F8" i="6"/>
  <c r="D8" i="6"/>
  <c r="H9" i="6"/>
  <c r="I9" i="6"/>
  <c r="C34" i="6"/>
  <c r="K34" i="6"/>
  <c r="D7" i="6" l="1"/>
  <c r="H7" i="6" s="1"/>
  <c r="D34" i="6"/>
  <c r="F7" i="6"/>
  <c r="G7" i="6"/>
  <c r="I8" i="6"/>
  <c r="H8" i="6"/>
  <c r="E34" i="6"/>
  <c r="I24" i="6"/>
  <c r="F24" i="6"/>
  <c r="H24" i="6"/>
  <c r="G24" i="6"/>
  <c r="D6" i="5"/>
  <c r="I7" i="6" l="1"/>
  <c r="G34" i="6"/>
  <c r="I34" i="6"/>
  <c r="F34" i="6"/>
  <c r="H34" i="6"/>
  <c r="D6" i="2"/>
  <c r="D9" i="2"/>
  <c r="D12" i="2" l="1"/>
  <c r="G13" i="5" l="1"/>
  <c r="F13" i="5"/>
  <c r="E13" i="5"/>
  <c r="D13" i="5"/>
  <c r="G11" i="5"/>
  <c r="F11" i="5"/>
  <c r="E11" i="5"/>
  <c r="C11" i="5"/>
  <c r="D11" i="5" s="1"/>
  <c r="G9" i="5"/>
  <c r="F9" i="5"/>
  <c r="E9" i="5"/>
  <c r="C9" i="5"/>
  <c r="D9" i="5" s="1"/>
  <c r="F6" i="5"/>
  <c r="G6" i="5"/>
  <c r="E6" i="5"/>
  <c r="C6" i="5"/>
  <c r="C7" i="5" s="1"/>
  <c r="E9" i="2"/>
  <c r="G9" i="2"/>
  <c r="I9" i="2"/>
  <c r="F7" i="5" l="1"/>
  <c r="E7" i="5"/>
  <c r="G7" i="5"/>
  <c r="D7" i="5"/>
  <c r="B6" i="3" l="1"/>
  <c r="C7" i="3" s="1"/>
  <c r="I6" i="4" l="1"/>
  <c r="J11" i="4" s="1"/>
  <c r="G6" i="4"/>
  <c r="H11" i="4" s="1"/>
  <c r="E6" i="4"/>
  <c r="F11" i="4" s="1"/>
  <c r="B6" i="4"/>
  <c r="C7" i="4" s="1"/>
  <c r="C14" i="3"/>
  <c r="J8" i="3"/>
  <c r="H8" i="3"/>
  <c r="C8" i="3"/>
  <c r="E6" i="2"/>
  <c r="E12" i="2" s="1"/>
  <c r="F10" i="2" s="1"/>
  <c r="B9" i="2"/>
  <c r="I6" i="2"/>
  <c r="I12" i="2" s="1"/>
  <c r="J10" i="2" s="1"/>
  <c r="G6" i="2"/>
  <c r="G12" i="2" s="1"/>
  <c r="H8" i="2" s="1"/>
  <c r="F12" i="1"/>
  <c r="E12" i="1"/>
  <c r="E10" i="1"/>
  <c r="G10" i="1"/>
  <c r="F10" i="1"/>
  <c r="G6" i="1"/>
  <c r="C6" i="1"/>
  <c r="C7" i="1" s="1"/>
  <c r="D6" i="1"/>
  <c r="D7" i="1" s="1"/>
  <c r="E6" i="1"/>
  <c r="F6" i="1"/>
  <c r="G7" i="1" l="1"/>
  <c r="F7" i="1"/>
  <c r="J9" i="2"/>
  <c r="J6" i="2"/>
  <c r="J8" i="2"/>
  <c r="J11" i="2"/>
  <c r="J7" i="2"/>
  <c r="H11" i="2"/>
  <c r="H10" i="2"/>
  <c r="H7" i="2"/>
  <c r="H9" i="2"/>
  <c r="H6" i="2"/>
  <c r="F9" i="2"/>
  <c r="F8" i="2"/>
  <c r="F11" i="2"/>
  <c r="F7" i="2"/>
  <c r="F6" i="2"/>
  <c r="E7" i="1"/>
  <c r="C12" i="3"/>
  <c r="J7" i="4"/>
  <c r="J8" i="4"/>
  <c r="H7" i="4"/>
  <c r="C10" i="4"/>
  <c r="J9" i="4"/>
  <c r="H10" i="4"/>
  <c r="C8" i="4"/>
  <c r="J10" i="4"/>
  <c r="H8" i="4"/>
  <c r="F10" i="4"/>
  <c r="H9" i="4"/>
  <c r="F8" i="4"/>
  <c r="F7" i="4"/>
  <c r="F9" i="4"/>
  <c r="C9" i="4"/>
  <c r="C11" i="4"/>
  <c r="C13" i="3"/>
  <c r="C11" i="3"/>
  <c r="C9" i="3"/>
  <c r="H7" i="3"/>
  <c r="H13" i="3"/>
  <c r="H11" i="3"/>
  <c r="H9" i="3"/>
  <c r="J7" i="3"/>
  <c r="J13" i="3"/>
  <c r="J11" i="3"/>
  <c r="J9" i="3"/>
  <c r="C10" i="3"/>
  <c r="H14" i="3"/>
  <c r="H12" i="3"/>
  <c r="H10" i="3"/>
  <c r="J14" i="3"/>
  <c r="J12" i="3"/>
  <c r="J10" i="3"/>
  <c r="B12" i="2"/>
  <c r="F12" i="2" s="1"/>
  <c r="C6" i="2" l="1"/>
  <c r="C11" i="2"/>
  <c r="C8" i="2"/>
  <c r="C9" i="2"/>
  <c r="C7" i="2"/>
  <c r="C12" i="2"/>
  <c r="C10" i="2"/>
</calcChain>
</file>

<file path=xl/sharedStrings.xml><?xml version="1.0" encoding="utf-8"?>
<sst xmlns="http://schemas.openxmlformats.org/spreadsheetml/2006/main" count="155" uniqueCount="82">
  <si>
    <t>Наименование доходов</t>
  </si>
  <si>
    <t>2020 год</t>
  </si>
  <si>
    <t>2021 год</t>
  </si>
  <si>
    <t>2022 год</t>
  </si>
  <si>
    <t>Оценка поступлений</t>
  </si>
  <si>
    <t>Прогноз</t>
  </si>
  <si>
    <t>Темп роста доходов к предыдущему году, %</t>
  </si>
  <si>
    <t>в том числе:</t>
  </si>
  <si>
    <t>Налоговые  и неналоговые доходы (тыс. рублей)</t>
  </si>
  <si>
    <t>- налоговые доходы (тыс. рублей)</t>
  </si>
  <si>
    <t>- неналоговые доходы (тыс. рублей)</t>
  </si>
  <si>
    <t>Прогноз поступлений</t>
  </si>
  <si>
    <t>Налоговые и неналоговые доходы</t>
  </si>
  <si>
    <t>безвозмездные поступления от других бюджетов бюджетной системы</t>
  </si>
  <si>
    <t>прочие безвозмездные поступления</t>
  </si>
  <si>
    <t>Всего доходов</t>
  </si>
  <si>
    <t>Удельный вес поступлений (%)</t>
  </si>
  <si>
    <t>Безвозмездные поступления, в т.ч.:</t>
  </si>
  <si>
    <t>налоговые доходы</t>
  </si>
  <si>
    <t>неналоговые доходы</t>
  </si>
  <si>
    <t>- налог на доходы физических лиц</t>
  </si>
  <si>
    <t>- акцизы по подакцизным товарам (продукции), производимым на территории Российской Федерации</t>
  </si>
  <si>
    <t>- налог, взимаемый в связи с применением упрощенной системы налогообложения</t>
  </si>
  <si>
    <t>- единый налог на вмененный доход для отдельных видов деятельности</t>
  </si>
  <si>
    <t>- налог, взимаемый в связи с применением патентной системы налогообложения</t>
  </si>
  <si>
    <t>- налог на имущество физических лиц</t>
  </si>
  <si>
    <t>- земельный налог</t>
  </si>
  <si>
    <t>- государственная пошлина</t>
  </si>
  <si>
    <t>Удельный вес, %</t>
  </si>
  <si>
    <t xml:space="preserve">Утверждено </t>
  </si>
  <si>
    <t>Налоговые доходы - всего, в т.ч.:</t>
  </si>
  <si>
    <t>- платежи  при  пользовании природными  ресурсами</t>
  </si>
  <si>
    <t xml:space="preserve">- доходы от оказания платных услуг (работ) и компенсации затрат государства </t>
  </si>
  <si>
    <t>- доходы от продажи материальных и нематериальных активов</t>
  </si>
  <si>
    <t xml:space="preserve">- штрафы, санкции, возмещения ущерба </t>
  </si>
  <si>
    <t>- прочие неналоговые доходы</t>
  </si>
  <si>
    <t>Неналоговые доходы, в т.ч.:</t>
  </si>
  <si>
    <t xml:space="preserve">- доходы от использования имущества, находящегося в государственной и муниципальной собственности </t>
  </si>
  <si>
    <t>Проект</t>
  </si>
  <si>
    <t>Безвозмездные поступления от других бюджетов бюджетной системы РФ</t>
  </si>
  <si>
    <t>Дотации</t>
  </si>
  <si>
    <t>Темп роста (снижения)к предыдущему году, %</t>
  </si>
  <si>
    <t>Субсидии</t>
  </si>
  <si>
    <t>Субвенции</t>
  </si>
  <si>
    <t>Иные межбюджетные трансферты</t>
  </si>
  <si>
    <t>Темп роста (снижения) доходов к предыдущему году, %, в том числе:</t>
  </si>
  <si>
    <t>тыс.руб.</t>
  </si>
  <si>
    <t>Ожидаемое</t>
  </si>
  <si>
    <t>БЕЗВОЗМЕЗДНЫЕ ПОСТУПЛЕНИЯ</t>
  </si>
  <si>
    <t>НАЛОГОВЫЕ ДОХОДЫ - всего, в т.ч.:</t>
  </si>
  <si>
    <t>НЕНАЛОГОВЫЕ ДОХОДЫ - всего, в т.ч.:</t>
  </si>
  <si>
    <t>дотации</t>
  </si>
  <si>
    <t>субсидии</t>
  </si>
  <si>
    <t>субвенции</t>
  </si>
  <si>
    <t>иные межбюджетные трансферты</t>
  </si>
  <si>
    <t>БЕЗВОЗМЕЗДНЫЕ ПОСТУПЛЕНИЯ ОТ НЕГОСУДАРСТВЕННЫХ ОРГАНИЗАЦИЙ</t>
  </si>
  <si>
    <t xml:space="preserve">ПРОЧИЕ БЕЗВОЗМЕЗДНЫЕ ПОСТУПЛЕНИЯ </t>
  </si>
  <si>
    <t xml:space="preserve">ДОХОДЫ БЮДЖЕТОВ БЮДЖЕТНОЙ СИСИЕМЫ РОССИЙСКОЙ ФЕДЕРАЦИИ ОТ ВОЗВРАТА ОРГАНИЗАЦИЯМИ ОСТАТКОВ СУБСИДИЙ ПРОШЛЫХ ЛЕТ </t>
  </si>
  <si>
    <t>ВОЗВРАТ ОСТАТКОВ СУБСИДИЙ, СУБВЕНЦИЙ И ИНЫХ МЕЖБЮДЖЕТНЫХ ТРАНСФЕРТОВ, ИМЕЮЩИХ ЦЕЛЕВОЕ ЗНАЧЕНИЕ, ПРОШЛЫХ ЛЕТ</t>
  </si>
  <si>
    <t>Всего</t>
  </si>
  <si>
    <t xml:space="preserve">Отклонение </t>
  </si>
  <si>
    <t>Сумма</t>
  </si>
  <si>
    <t>%</t>
  </si>
  <si>
    <t>Ожидаемое поступление</t>
  </si>
  <si>
    <t>Прогноз доходов на 2021 - 2023 годы</t>
  </si>
  <si>
    <t>Исполнено за 2019 год</t>
  </si>
  <si>
    <t>Проект                    2021 год</t>
  </si>
  <si>
    <t>к отчету 2019 года</t>
  </si>
  <si>
    <t>к ожидаемому 2020 года</t>
  </si>
  <si>
    <t>2023 год</t>
  </si>
  <si>
    <t>Отчет                   2019 год</t>
  </si>
  <si>
    <t>Прогноз безвозмездных поступлений на 2021 -2023 годы</t>
  </si>
  <si>
    <t>Прогноз неналоговых доходов на 2021 - 2023 годы</t>
  </si>
  <si>
    <t>Прогноз налоговых доходов на 2021 - 2023 годы</t>
  </si>
  <si>
    <t>Прогноз поступлений доходов на 2021 -2023 годы</t>
  </si>
  <si>
    <t>Прогноз поступлений собственных доходов на 2021 -2023 годы</t>
  </si>
  <si>
    <t>Исполнено 2019</t>
  </si>
  <si>
    <t>СОБСТВЕННЫЕ ДОХОДЫ</t>
  </si>
  <si>
    <t>Утверждено на 01.11.2020</t>
  </si>
  <si>
    <t>Утверждено (на 01.11.2020)</t>
  </si>
  <si>
    <t>Утверждено            (на 01.11.2020)</t>
  </si>
  <si>
    <t>Утверждено на 01.11.20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</si>
</sst>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6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i/>
      <sz val="9"/>
      <color rgb="FF000000"/>
      <name val="Times New Roman"/>
      <family val="1"/>
      <charset val="204"/>
    </font>
    <font>
      <sz val="8.5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8.5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rgb="FF000000"/>
      <name val="Arial Cyr"/>
      <family val="2"/>
    </font>
    <font>
      <sz val="10"/>
      <color rgb="FF000000"/>
      <name val="Arial Cyr"/>
    </font>
    <font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i/>
      <sz val="9"/>
      <name val="Times New Roman"/>
      <family val="1"/>
      <charset val="204"/>
    </font>
    <font>
      <sz val="7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6" fillId="0" borderId="12">
      <alignment horizontal="left" vertical="top" wrapText="1"/>
    </xf>
    <xf numFmtId="49" fontId="16" fillId="0" borderId="12">
      <alignment horizontal="center" vertical="top" shrinkToFit="1"/>
    </xf>
    <xf numFmtId="0" fontId="17" fillId="0" borderId="12">
      <alignment horizontal="center" vertical="top" wrapText="1"/>
    </xf>
    <xf numFmtId="0" fontId="17" fillId="0" borderId="12">
      <alignment horizontal="left" vertical="top" wrapText="1"/>
    </xf>
  </cellStyleXfs>
  <cellXfs count="12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164" fontId="3" fillId="0" borderId="1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right" vertical="center"/>
    </xf>
    <xf numFmtId="164" fontId="5" fillId="0" borderId="1" xfId="0" applyNumberFormat="1" applyFon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164" fontId="8" fillId="0" borderId="1" xfId="0" applyNumberFormat="1" applyFont="1" applyBorder="1" applyAlignment="1">
      <alignment horizontal="right" vertical="center" wrapText="1"/>
    </xf>
    <xf numFmtId="164" fontId="8" fillId="0" borderId="1" xfId="0" applyNumberFormat="1" applyFont="1" applyBorder="1" applyAlignment="1">
      <alignment horizontal="right" vertical="center"/>
    </xf>
    <xf numFmtId="164" fontId="4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164" fontId="5" fillId="0" borderId="1" xfId="0" applyNumberFormat="1" applyFont="1" applyBorder="1" applyAlignment="1">
      <alignment vertical="center"/>
    </xf>
    <xf numFmtId="164" fontId="5" fillId="0" borderId="1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/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/>
    </xf>
    <xf numFmtId="164" fontId="4" fillId="0" borderId="1" xfId="0" applyNumberFormat="1" applyFont="1" applyBorder="1" applyAlignment="1">
      <alignment vertical="center" wrapText="1"/>
    </xf>
    <xf numFmtId="0" fontId="10" fillId="0" borderId="0" xfId="0" applyFont="1"/>
    <xf numFmtId="0" fontId="12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/>
    <xf numFmtId="0" fontId="14" fillId="0" borderId="1" xfId="0" applyFont="1" applyBorder="1" applyAlignment="1">
      <alignment vertical="center" wrapText="1"/>
    </xf>
    <xf numFmtId="164" fontId="6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vertical="center" wrapText="1"/>
    </xf>
    <xf numFmtId="0" fontId="11" fillId="0" borderId="0" xfId="0" applyFont="1"/>
    <xf numFmtId="0" fontId="6" fillId="0" borderId="1" xfId="0" applyFont="1" applyBorder="1" applyAlignment="1">
      <alignment vertical="center" wrapText="1"/>
    </xf>
    <xf numFmtId="0" fontId="13" fillId="0" borderId="0" xfId="0" applyFont="1"/>
    <xf numFmtId="49" fontId="6" fillId="0" borderId="1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/>
    <xf numFmtId="164" fontId="6" fillId="0" borderId="1" xfId="0" applyNumberFormat="1" applyFont="1" applyBorder="1"/>
    <xf numFmtId="164" fontId="15" fillId="0" borderId="1" xfId="0" applyNumberFormat="1" applyFont="1" applyBorder="1" applyAlignment="1"/>
    <xf numFmtId="164" fontId="6" fillId="0" borderId="1" xfId="0" applyNumberFormat="1" applyFont="1" applyBorder="1" applyAlignment="1"/>
    <xf numFmtId="164" fontId="7" fillId="0" borderId="1" xfId="0" applyNumberFormat="1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164" fontId="5" fillId="0" borderId="1" xfId="0" applyNumberFormat="1" applyFont="1" applyBorder="1" applyAlignment="1">
      <alignment wrapText="1"/>
    </xf>
    <xf numFmtId="164" fontId="3" fillId="0" borderId="1" xfId="0" applyNumberFormat="1" applyFont="1" applyBorder="1" applyAlignment="1"/>
    <xf numFmtId="164" fontId="6" fillId="0" borderId="1" xfId="0" applyNumberFormat="1" applyFont="1" applyBorder="1" applyAlignment="1">
      <alignment horizontal="right" wrapText="1"/>
    </xf>
    <xf numFmtId="164" fontId="5" fillId="0" borderId="1" xfId="0" applyNumberFormat="1" applyFont="1" applyBorder="1" applyAlignment="1">
      <alignment horizontal="right"/>
    </xf>
    <xf numFmtId="164" fontId="5" fillId="0" borderId="1" xfId="0" applyNumberFormat="1" applyFont="1" applyBorder="1" applyAlignment="1">
      <alignment horizontal="right" wrapText="1"/>
    </xf>
    <xf numFmtId="164" fontId="6" fillId="0" borderId="1" xfId="0" applyNumberFormat="1" applyFont="1" applyBorder="1" applyAlignment="1">
      <alignment wrapText="1"/>
    </xf>
    <xf numFmtId="164" fontId="3" fillId="0" borderId="1" xfId="0" applyNumberFormat="1" applyFont="1" applyBorder="1" applyAlignment="1">
      <alignment horizontal="right"/>
    </xf>
    <xf numFmtId="0" fontId="11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164" fontId="15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vertical="center"/>
    </xf>
    <xf numFmtId="164" fontId="6" fillId="0" borderId="3" xfId="0" applyNumberFormat="1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164" fontId="10" fillId="0" borderId="0" xfId="0" applyNumberFormat="1" applyFont="1"/>
    <xf numFmtId="0" fontId="19" fillId="0" borderId="0" xfId="0" applyFont="1"/>
    <xf numFmtId="0" fontId="10" fillId="0" borderId="0" xfId="0" applyFont="1" applyAlignment="1">
      <alignment vertical="center"/>
    </xf>
    <xf numFmtId="0" fontId="18" fillId="0" borderId="0" xfId="0" applyFont="1"/>
    <xf numFmtId="164" fontId="11" fillId="0" borderId="0" xfId="0" applyNumberFormat="1" applyFont="1"/>
    <xf numFmtId="164" fontId="15" fillId="0" borderId="3" xfId="0" applyNumberFormat="1" applyFont="1" applyBorder="1" applyAlignment="1">
      <alignment horizontal="right" vertical="center" wrapText="1"/>
    </xf>
    <xf numFmtId="164" fontId="21" fillId="0" borderId="1" xfId="0" applyNumberFormat="1" applyFont="1" applyBorder="1" applyAlignment="1">
      <alignment wrapText="1"/>
    </xf>
    <xf numFmtId="164" fontId="15" fillId="0" borderId="1" xfId="0" applyNumberFormat="1" applyFont="1" applyBorder="1" applyAlignment="1">
      <alignment horizontal="right" wrapText="1"/>
    </xf>
    <xf numFmtId="164" fontId="21" fillId="0" borderId="1" xfId="0" applyNumberFormat="1" applyFont="1" applyBorder="1" applyAlignment="1">
      <alignment horizontal="right"/>
    </xf>
    <xf numFmtId="164" fontId="15" fillId="0" borderId="1" xfId="0" applyNumberFormat="1" applyFont="1" applyBorder="1" applyAlignment="1">
      <alignment wrapText="1"/>
    </xf>
    <xf numFmtId="164" fontId="15" fillId="0" borderId="1" xfId="0" applyNumberFormat="1" applyFont="1" applyBorder="1"/>
    <xf numFmtId="0" fontId="21" fillId="0" borderId="1" xfId="0" applyFont="1" applyBorder="1" applyAlignment="1">
      <alignment horizontal="center" vertical="center" wrapText="1"/>
    </xf>
    <xf numFmtId="164" fontId="21" fillId="0" borderId="1" xfId="0" applyNumberFormat="1" applyFont="1" applyBorder="1" applyAlignment="1">
      <alignment horizontal="right" vertical="center" wrapText="1"/>
    </xf>
    <xf numFmtId="4" fontId="21" fillId="0" borderId="1" xfId="0" applyNumberFormat="1" applyFont="1" applyBorder="1" applyAlignment="1">
      <alignment horizontal="right" vertical="center"/>
    </xf>
    <xf numFmtId="164" fontId="21" fillId="0" borderId="1" xfId="0" applyNumberFormat="1" applyFont="1" applyBorder="1" applyAlignment="1">
      <alignment horizontal="right" vertical="center"/>
    </xf>
    <xf numFmtId="0" fontId="22" fillId="0" borderId="0" xfId="0" applyFont="1"/>
    <xf numFmtId="0" fontId="23" fillId="0" borderId="0" xfId="0" applyFont="1"/>
    <xf numFmtId="0" fontId="20" fillId="0" borderId="1" xfId="0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right" vertical="center" wrapText="1"/>
    </xf>
    <xf numFmtId="164" fontId="21" fillId="0" borderId="1" xfId="0" applyNumberFormat="1" applyFont="1" applyBorder="1" applyAlignment="1">
      <alignment vertical="center" wrapText="1"/>
    </xf>
    <xf numFmtId="164" fontId="19" fillId="0" borderId="0" xfId="0" applyNumberFormat="1" applyFont="1"/>
    <xf numFmtId="164" fontId="20" fillId="0" borderId="1" xfId="0" applyNumberFormat="1" applyFont="1" applyBorder="1" applyAlignment="1">
      <alignment horizontal="center" vertical="center" wrapText="1"/>
    </xf>
    <xf numFmtId="164" fontId="21" fillId="0" borderId="1" xfId="0" applyNumberFormat="1" applyFont="1" applyBorder="1" applyAlignme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24" fillId="0" borderId="1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/>
    </xf>
    <xf numFmtId="164" fontId="24" fillId="0" borderId="1" xfId="0" applyNumberFormat="1" applyFont="1" applyBorder="1" applyAlignment="1">
      <alignment horizontal="right" vertical="center"/>
    </xf>
    <xf numFmtId="164" fontId="15" fillId="0" borderId="1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right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164" fontId="2" fillId="0" borderId="14" xfId="0" applyNumberFormat="1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164" fontId="20" fillId="0" borderId="4" xfId="0" applyNumberFormat="1" applyFont="1" applyBorder="1" applyAlignment="1">
      <alignment horizontal="center" vertical="center" wrapText="1"/>
    </xf>
    <xf numFmtId="164" fontId="20" fillId="0" borderId="6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20" fillId="0" borderId="2" xfId="0" applyNumberFormat="1" applyFont="1" applyBorder="1" applyAlignment="1">
      <alignment horizontal="center" vertical="center" wrapText="1"/>
    </xf>
    <xf numFmtId="164" fontId="20" fillId="0" borderId="3" xfId="0" applyNumberFormat="1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 wrapText="1"/>
    </xf>
    <xf numFmtId="164" fontId="2" fillId="0" borderId="15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</cellXfs>
  <cellStyles count="5">
    <cellStyle name="xl26" xfId="3"/>
    <cellStyle name="xl29" xfId="2"/>
    <cellStyle name="xl39" xfId="1"/>
    <cellStyle name="xl44" xf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2"/>
  <sheetViews>
    <sheetView workbookViewId="0">
      <selection activeCell="A4" sqref="A4:G12"/>
    </sheetView>
  </sheetViews>
  <sheetFormatPr defaultRowHeight="15" x14ac:dyDescent="0.25"/>
  <cols>
    <col min="1" max="1" width="34.28515625" style="26" customWidth="1"/>
    <col min="2" max="2" width="12.42578125" style="26" hidden="1" customWidth="1"/>
    <col min="3" max="7" width="12" style="26" customWidth="1"/>
    <col min="8" max="16384" width="9.140625" style="26"/>
  </cols>
  <sheetData>
    <row r="2" spans="1:7" x14ac:dyDescent="0.25">
      <c r="A2" s="97" t="s">
        <v>75</v>
      </c>
      <c r="B2" s="97"/>
      <c r="C2" s="97"/>
      <c r="D2" s="97"/>
      <c r="E2" s="97"/>
      <c r="F2" s="97"/>
      <c r="G2" s="97"/>
    </row>
    <row r="3" spans="1:7" x14ac:dyDescent="0.25">
      <c r="G3" s="27" t="s">
        <v>46</v>
      </c>
    </row>
    <row r="4" spans="1:7" ht="15" customHeight="1" x14ac:dyDescent="0.25">
      <c r="A4" s="93" t="s">
        <v>0</v>
      </c>
      <c r="B4" s="85" t="s">
        <v>76</v>
      </c>
      <c r="C4" s="95" t="s">
        <v>1</v>
      </c>
      <c r="D4" s="96"/>
      <c r="E4" s="95" t="s">
        <v>5</v>
      </c>
      <c r="F4" s="98"/>
      <c r="G4" s="96"/>
    </row>
    <row r="5" spans="1:7" ht="27.75" customHeight="1" x14ac:dyDescent="0.25">
      <c r="A5" s="94"/>
      <c r="B5" s="86"/>
      <c r="C5" s="87" t="s">
        <v>80</v>
      </c>
      <c r="D5" s="87" t="s">
        <v>4</v>
      </c>
      <c r="E5" s="87" t="s">
        <v>2</v>
      </c>
      <c r="F5" s="87" t="s">
        <v>3</v>
      </c>
      <c r="G5" s="87" t="s">
        <v>69</v>
      </c>
    </row>
    <row r="6" spans="1:7" ht="25.5" x14ac:dyDescent="0.25">
      <c r="A6" s="2" t="s">
        <v>8</v>
      </c>
      <c r="B6" s="4">
        <f t="shared" ref="B6:C6" si="0">B9+B11</f>
        <v>1210748.0999999999</v>
      </c>
      <c r="C6" s="4">
        <f t="shared" si="0"/>
        <v>1185327.2</v>
      </c>
      <c r="D6" s="4">
        <f t="shared" ref="D6:G6" si="1">D9+D11</f>
        <v>1185327.2</v>
      </c>
      <c r="E6" s="4">
        <f t="shared" si="1"/>
        <v>1252628.2</v>
      </c>
      <c r="F6" s="4">
        <f t="shared" si="1"/>
        <v>1290923.8</v>
      </c>
      <c r="G6" s="4">
        <f t="shared" si="1"/>
        <v>1322831.3</v>
      </c>
    </row>
    <row r="7" spans="1:7" ht="21.75" customHeight="1" x14ac:dyDescent="0.25">
      <c r="A7" s="3" t="s">
        <v>6</v>
      </c>
      <c r="B7" s="57"/>
      <c r="C7" s="4">
        <f>C6/B6*100</f>
        <v>97.900397283299483</v>
      </c>
      <c r="D7" s="4">
        <f>D6/B6*100</f>
        <v>97.900397283299483</v>
      </c>
      <c r="E7" s="5">
        <f>E6/D6*100</f>
        <v>105.67784152763895</v>
      </c>
      <c r="F7" s="5">
        <f>F6/E6*100</f>
        <v>103.05722001149265</v>
      </c>
      <c r="G7" s="5">
        <f>G6/F6*100</f>
        <v>102.47167958325659</v>
      </c>
    </row>
    <row r="8" spans="1:7" ht="21.75" customHeight="1" x14ac:dyDescent="0.25">
      <c r="A8" s="3" t="s">
        <v>7</v>
      </c>
      <c r="B8" s="57"/>
      <c r="C8" s="4"/>
      <c r="D8" s="4"/>
      <c r="E8" s="5"/>
      <c r="F8" s="5"/>
      <c r="G8" s="5"/>
    </row>
    <row r="9" spans="1:7" ht="21.75" customHeight="1" x14ac:dyDescent="0.25">
      <c r="A9" s="2" t="s">
        <v>9</v>
      </c>
      <c r="B9" s="58">
        <v>1072521.7</v>
      </c>
      <c r="C9" s="4">
        <v>1084134.3999999999</v>
      </c>
      <c r="D9" s="4">
        <v>1078376.2</v>
      </c>
      <c r="E9" s="5">
        <v>1156042.8999999999</v>
      </c>
      <c r="F9" s="5">
        <v>1199419.1000000001</v>
      </c>
      <c r="G9" s="5">
        <v>1233542.8</v>
      </c>
    </row>
    <row r="10" spans="1:7" ht="21.75" customHeight="1" x14ac:dyDescent="0.25">
      <c r="A10" s="3" t="s">
        <v>6</v>
      </c>
      <c r="B10" s="15"/>
      <c r="C10" s="4">
        <f>C9/B9*100</f>
        <v>101.08274732343409</v>
      </c>
      <c r="D10" s="4">
        <f>D9/B9*100</f>
        <v>100.54586308137168</v>
      </c>
      <c r="E10" s="5">
        <f>E9/D9*100</f>
        <v>107.20218973675419</v>
      </c>
      <c r="F10" s="5">
        <f>F9/E9*100</f>
        <v>103.75212719181962</v>
      </c>
      <c r="G10" s="5">
        <f>G9/F9*100</f>
        <v>102.84501889289572</v>
      </c>
    </row>
    <row r="11" spans="1:7" ht="21.75" customHeight="1" x14ac:dyDescent="0.25">
      <c r="A11" s="2" t="s">
        <v>10</v>
      </c>
      <c r="B11" s="58">
        <v>138226.4</v>
      </c>
      <c r="C11" s="4">
        <v>101192.8</v>
      </c>
      <c r="D11" s="4">
        <v>106951</v>
      </c>
      <c r="E11" s="5">
        <v>96585.3</v>
      </c>
      <c r="F11" s="5">
        <v>91504.7</v>
      </c>
      <c r="G11" s="5">
        <v>89288.5</v>
      </c>
    </row>
    <row r="12" spans="1:7" ht="21.75" customHeight="1" x14ac:dyDescent="0.25">
      <c r="A12" s="3" t="s">
        <v>6</v>
      </c>
      <c r="B12" s="57"/>
      <c r="C12" s="4">
        <f>C11/B11*100</f>
        <v>73.20801236232731</v>
      </c>
      <c r="D12" s="4">
        <f>D11/B11*100</f>
        <v>77.373786773004298</v>
      </c>
      <c r="E12" s="5">
        <f>E11/D11*100</f>
        <v>90.307991510130819</v>
      </c>
      <c r="F12" s="5">
        <f>F11/E11*100</f>
        <v>94.739779241768673</v>
      </c>
      <c r="G12" s="5">
        <f>G11/F11*100</f>
        <v>97.578047903550313</v>
      </c>
    </row>
  </sheetData>
  <mergeCells count="4">
    <mergeCell ref="A4:A5"/>
    <mergeCell ref="C4:D4"/>
    <mergeCell ref="A2:G2"/>
    <mergeCell ref="E4:G4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12"/>
  <sheetViews>
    <sheetView workbookViewId="0">
      <selection activeCell="A4" sqref="A4:J12"/>
    </sheetView>
  </sheetViews>
  <sheetFormatPr defaultRowHeight="15" x14ac:dyDescent="0.25"/>
  <cols>
    <col min="1" max="1" width="33.42578125" style="28" customWidth="1"/>
    <col min="2" max="2" width="13.42578125" style="26" customWidth="1"/>
    <col min="3" max="3" width="8" style="26" customWidth="1"/>
    <col min="4" max="4" width="11.28515625" style="75" customWidth="1"/>
    <col min="5" max="5" width="13.42578125" style="26" customWidth="1"/>
    <col min="6" max="6" width="8.7109375" style="26" customWidth="1"/>
    <col min="7" max="7" width="13.42578125" style="26" customWidth="1"/>
    <col min="8" max="8" width="8.28515625" style="26" customWidth="1"/>
    <col min="9" max="9" width="13.42578125" style="26" customWidth="1"/>
    <col min="10" max="10" width="8.140625" style="26" customWidth="1"/>
    <col min="11" max="16384" width="9.140625" style="26"/>
  </cols>
  <sheetData>
    <row r="2" spans="1:10" x14ac:dyDescent="0.25">
      <c r="A2" s="97" t="s">
        <v>74</v>
      </c>
      <c r="B2" s="97"/>
      <c r="C2" s="97"/>
      <c r="D2" s="97"/>
      <c r="E2" s="97"/>
      <c r="F2" s="97"/>
      <c r="G2" s="97"/>
      <c r="H2" s="97"/>
      <c r="I2" s="97"/>
      <c r="J2" s="97"/>
    </row>
    <row r="3" spans="1:10" x14ac:dyDescent="0.25">
      <c r="J3" s="27" t="s">
        <v>46</v>
      </c>
    </row>
    <row r="4" spans="1:10" ht="15" customHeight="1" x14ac:dyDescent="0.25">
      <c r="A4" s="99" t="s">
        <v>0</v>
      </c>
      <c r="B4" s="102" t="s">
        <v>1</v>
      </c>
      <c r="C4" s="103"/>
      <c r="D4" s="104"/>
      <c r="E4" s="101" t="s">
        <v>2</v>
      </c>
      <c r="F4" s="101"/>
      <c r="G4" s="101" t="s">
        <v>3</v>
      </c>
      <c r="H4" s="101"/>
      <c r="I4" s="101" t="s">
        <v>69</v>
      </c>
      <c r="J4" s="101"/>
    </row>
    <row r="5" spans="1:10" ht="49.5" customHeight="1" x14ac:dyDescent="0.25">
      <c r="A5" s="100"/>
      <c r="B5" s="82" t="s">
        <v>79</v>
      </c>
      <c r="C5" s="88" t="s">
        <v>16</v>
      </c>
      <c r="D5" s="76" t="s">
        <v>47</v>
      </c>
      <c r="E5" s="20" t="s">
        <v>11</v>
      </c>
      <c r="F5" s="88" t="s">
        <v>16</v>
      </c>
      <c r="G5" s="20" t="s">
        <v>11</v>
      </c>
      <c r="H5" s="88" t="s">
        <v>16</v>
      </c>
      <c r="I5" s="20" t="s">
        <v>11</v>
      </c>
      <c r="J5" s="88" t="s">
        <v>16</v>
      </c>
    </row>
    <row r="6" spans="1:10" x14ac:dyDescent="0.25">
      <c r="A6" s="6" t="s">
        <v>12</v>
      </c>
      <c r="B6" s="5">
        <f>B7+B8</f>
        <v>1185327.2</v>
      </c>
      <c r="C6" s="8">
        <f>B6/$B$12*100</f>
        <v>28.695715370213193</v>
      </c>
      <c r="D6" s="71">
        <f>D7+D8</f>
        <v>1185327.2</v>
      </c>
      <c r="E6" s="71">
        <f>E7+E8</f>
        <v>1252628.2</v>
      </c>
      <c r="F6" s="73">
        <f>E6/$E$12*100</f>
        <v>35.244098575237473</v>
      </c>
      <c r="G6" s="71">
        <f>G7+G8</f>
        <v>1290923.8</v>
      </c>
      <c r="H6" s="71">
        <f>G6/$G$12*100</f>
        <v>41.559877072084177</v>
      </c>
      <c r="I6" s="71">
        <f>I7+I8</f>
        <v>1322831.3</v>
      </c>
      <c r="J6" s="71">
        <f>I6/$I$12*100</f>
        <v>41.776331943569431</v>
      </c>
    </row>
    <row r="7" spans="1:10" s="29" customFormat="1" x14ac:dyDescent="0.25">
      <c r="A7" s="12" t="s">
        <v>18</v>
      </c>
      <c r="B7" s="15">
        <v>1084134.3999999999</v>
      </c>
      <c r="C7" s="14">
        <f t="shared" ref="C7:F12" si="0">B7/$B$12*100</f>
        <v>26.245927846300042</v>
      </c>
      <c r="D7" s="84">
        <v>1078376.2</v>
      </c>
      <c r="E7" s="84">
        <v>1156042.8999999999</v>
      </c>
      <c r="F7" s="91">
        <f t="shared" ref="F7:F11" si="1">E7/$E$12*100</f>
        <v>32.526562889773196</v>
      </c>
      <c r="G7" s="84">
        <v>1199419.1000000001</v>
      </c>
      <c r="H7" s="84">
        <f t="shared" ref="H7:H11" si="2">G7/$G$12*100</f>
        <v>38.613983531723441</v>
      </c>
      <c r="I7" s="84">
        <v>1233542.8</v>
      </c>
      <c r="J7" s="84">
        <f t="shared" ref="J7:J11" si="3">I7/$I$12*100</f>
        <v>38.956512050629641</v>
      </c>
    </row>
    <row r="8" spans="1:10" s="29" customFormat="1" x14ac:dyDescent="0.25">
      <c r="A8" s="12" t="s">
        <v>19</v>
      </c>
      <c r="B8" s="15">
        <v>101192.8</v>
      </c>
      <c r="C8" s="14">
        <f t="shared" si="0"/>
        <v>2.4497875239131521</v>
      </c>
      <c r="D8" s="84">
        <v>106951</v>
      </c>
      <c r="E8" s="84">
        <v>96585.3</v>
      </c>
      <c r="F8" s="91">
        <f t="shared" si="1"/>
        <v>2.7175356854642776</v>
      </c>
      <c r="G8" s="84">
        <v>91504.7</v>
      </c>
      <c r="H8" s="84">
        <f t="shared" si="2"/>
        <v>2.9458935403607409</v>
      </c>
      <c r="I8" s="84">
        <v>89288.5</v>
      </c>
      <c r="J8" s="84">
        <f t="shared" si="3"/>
        <v>2.8198198929397869</v>
      </c>
    </row>
    <row r="9" spans="1:10" x14ac:dyDescent="0.25">
      <c r="A9" s="6" t="s">
        <v>17</v>
      </c>
      <c r="B9" s="9">
        <f>B10+B11</f>
        <v>2945349.4000000004</v>
      </c>
      <c r="C9" s="8">
        <f t="shared" si="0"/>
        <v>71.304284629786792</v>
      </c>
      <c r="D9" s="71">
        <f>D10+D11</f>
        <v>2937877.8</v>
      </c>
      <c r="E9" s="71">
        <f>E10+E11</f>
        <v>2301522</v>
      </c>
      <c r="F9" s="73">
        <f t="shared" si="1"/>
        <v>64.755901424762513</v>
      </c>
      <c r="G9" s="71">
        <f>G10+G11</f>
        <v>1815254.3</v>
      </c>
      <c r="H9" s="71">
        <f t="shared" si="2"/>
        <v>58.440122927915816</v>
      </c>
      <c r="I9" s="71">
        <f>I10+I11</f>
        <v>1843629.8</v>
      </c>
      <c r="J9" s="71">
        <f t="shared" si="3"/>
        <v>58.223668056430569</v>
      </c>
    </row>
    <row r="10" spans="1:10" s="29" customFormat="1" ht="24" x14ac:dyDescent="0.25">
      <c r="A10" s="12" t="s">
        <v>13</v>
      </c>
      <c r="B10" s="13">
        <v>2925412.7</v>
      </c>
      <c r="C10" s="14">
        <f t="shared" si="0"/>
        <v>70.821634886643025</v>
      </c>
      <c r="D10" s="84">
        <v>2918331.9</v>
      </c>
      <c r="E10" s="84">
        <v>2301522</v>
      </c>
      <c r="F10" s="91">
        <f t="shared" si="1"/>
        <v>64.755901424762513</v>
      </c>
      <c r="G10" s="84">
        <v>1815254.3</v>
      </c>
      <c r="H10" s="84">
        <f t="shared" si="2"/>
        <v>58.440122927915816</v>
      </c>
      <c r="I10" s="84">
        <v>1843629.8</v>
      </c>
      <c r="J10" s="84">
        <f t="shared" si="3"/>
        <v>58.223668056430569</v>
      </c>
    </row>
    <row r="11" spans="1:10" s="29" customFormat="1" x14ac:dyDescent="0.25">
      <c r="A11" s="12" t="s">
        <v>14</v>
      </c>
      <c r="B11" s="13">
        <v>19936.7</v>
      </c>
      <c r="C11" s="14">
        <f t="shared" si="0"/>
        <v>0.48264974314377446</v>
      </c>
      <c r="D11" s="84">
        <v>19545.899999999998</v>
      </c>
      <c r="E11" s="84">
        <v>0</v>
      </c>
      <c r="F11" s="91">
        <f t="shared" si="1"/>
        <v>0</v>
      </c>
      <c r="G11" s="84">
        <v>0</v>
      </c>
      <c r="H11" s="84">
        <f t="shared" si="2"/>
        <v>0</v>
      </c>
      <c r="I11" s="84">
        <v>0</v>
      </c>
      <c r="J11" s="84">
        <f t="shared" si="3"/>
        <v>0</v>
      </c>
    </row>
    <row r="12" spans="1:10" x14ac:dyDescent="0.25">
      <c r="A12" s="7" t="s">
        <v>15</v>
      </c>
      <c r="B12" s="10">
        <f>B9+B6</f>
        <v>4130676.6000000006</v>
      </c>
      <c r="C12" s="11">
        <f t="shared" si="0"/>
        <v>100</v>
      </c>
      <c r="D12" s="77">
        <f>D9+D6</f>
        <v>4123205</v>
      </c>
      <c r="E12" s="77">
        <f>E9+E6</f>
        <v>3554150.2</v>
      </c>
      <c r="F12" s="92">
        <f t="shared" si="0"/>
        <v>86.042809548440559</v>
      </c>
      <c r="G12" s="77">
        <f>G9+G6</f>
        <v>3106178.1</v>
      </c>
      <c r="H12" s="77">
        <v>100</v>
      </c>
      <c r="I12" s="77">
        <f>I9+I6</f>
        <v>3166461.1</v>
      </c>
      <c r="J12" s="77">
        <v>100</v>
      </c>
    </row>
  </sheetData>
  <mergeCells count="6">
    <mergeCell ref="A2:J2"/>
    <mergeCell ref="A4:A5"/>
    <mergeCell ref="E4:F4"/>
    <mergeCell ref="G4:H4"/>
    <mergeCell ref="I4:J4"/>
    <mergeCell ref="B4:D4"/>
  </mergeCells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14"/>
  <sheetViews>
    <sheetView tabSelected="1" workbookViewId="0">
      <selection activeCell="O12" sqref="O12"/>
    </sheetView>
  </sheetViews>
  <sheetFormatPr defaultRowHeight="15" x14ac:dyDescent="0.25"/>
  <cols>
    <col min="1" max="1" width="21.42578125" style="26" customWidth="1"/>
    <col min="2" max="2" width="11.140625" style="61" customWidth="1"/>
    <col min="3" max="3" width="8" style="26" customWidth="1"/>
    <col min="4" max="4" width="11.140625" style="75" customWidth="1"/>
    <col min="5" max="5" width="11.140625" style="26" customWidth="1"/>
    <col min="6" max="6" width="7.7109375" style="26" customWidth="1"/>
    <col min="7" max="7" width="11.140625" style="26" customWidth="1"/>
    <col min="8" max="8" width="7.42578125" style="26" customWidth="1"/>
    <col min="9" max="9" width="11.140625" style="26" customWidth="1"/>
    <col min="10" max="10" width="7.42578125" style="26" customWidth="1"/>
    <col min="11" max="16384" width="9.140625" style="26"/>
  </cols>
  <sheetData>
    <row r="2" spans="1:10" x14ac:dyDescent="0.25">
      <c r="A2" s="97" t="s">
        <v>73</v>
      </c>
      <c r="B2" s="97"/>
      <c r="C2" s="97"/>
      <c r="D2" s="97"/>
      <c r="E2" s="97"/>
      <c r="F2" s="97"/>
      <c r="G2" s="97"/>
      <c r="H2" s="97"/>
      <c r="I2" s="97"/>
      <c r="J2" s="97"/>
    </row>
    <row r="3" spans="1:10" x14ac:dyDescent="0.25">
      <c r="J3" s="29" t="s">
        <v>46</v>
      </c>
    </row>
    <row r="4" spans="1:10" x14ac:dyDescent="0.25">
      <c r="A4" s="101" t="s">
        <v>0</v>
      </c>
      <c r="B4" s="102" t="s">
        <v>1</v>
      </c>
      <c r="C4" s="103"/>
      <c r="D4" s="104"/>
      <c r="E4" s="101" t="s">
        <v>2</v>
      </c>
      <c r="F4" s="101"/>
      <c r="G4" s="101" t="s">
        <v>3</v>
      </c>
      <c r="H4" s="101"/>
      <c r="I4" s="101" t="s">
        <v>69</v>
      </c>
      <c r="J4" s="101"/>
    </row>
    <row r="5" spans="1:10" ht="32.25" customHeight="1" x14ac:dyDescent="0.25">
      <c r="A5" s="101"/>
      <c r="B5" s="52" t="s">
        <v>29</v>
      </c>
      <c r="C5" s="20" t="s">
        <v>28</v>
      </c>
      <c r="D5" s="76" t="s">
        <v>47</v>
      </c>
      <c r="E5" s="20" t="s">
        <v>11</v>
      </c>
      <c r="F5" s="20" t="s">
        <v>28</v>
      </c>
      <c r="G5" s="20" t="s">
        <v>11</v>
      </c>
      <c r="H5" s="20" t="s">
        <v>28</v>
      </c>
      <c r="I5" s="20" t="s">
        <v>11</v>
      </c>
      <c r="J5" s="20" t="s">
        <v>28</v>
      </c>
    </row>
    <row r="6" spans="1:10" s="33" customFormat="1" ht="21" x14ac:dyDescent="0.2">
      <c r="A6" s="30" t="s">
        <v>30</v>
      </c>
      <c r="B6" s="54">
        <f>SUM(B7:B14)</f>
        <v>1084134.3999999999</v>
      </c>
      <c r="C6" s="55">
        <v>100</v>
      </c>
      <c r="D6" s="54">
        <f>SUM(D7:D14)</f>
        <v>1078376.2</v>
      </c>
      <c r="E6" s="31">
        <f>SUM(E7:E14)</f>
        <v>1156042.9000000001</v>
      </c>
      <c r="F6" s="55">
        <v>100</v>
      </c>
      <c r="G6" s="31">
        <f>SUM(G7:G14)</f>
        <v>1199419.1000000003</v>
      </c>
      <c r="H6" s="32">
        <v>100</v>
      </c>
      <c r="I6" s="31">
        <f>SUM(I7:I14)</f>
        <v>1233542.7999999998</v>
      </c>
      <c r="J6" s="32">
        <v>100</v>
      </c>
    </row>
    <row r="7" spans="1:10" ht="22.5" x14ac:dyDescent="0.25">
      <c r="A7" s="16" t="s">
        <v>20</v>
      </c>
      <c r="B7" s="18">
        <v>1005400.2</v>
      </c>
      <c r="C7" s="17">
        <f>B7/$B$6*100</f>
        <v>92.737597847646938</v>
      </c>
      <c r="D7" s="78">
        <v>990655.3</v>
      </c>
      <c r="E7" s="18">
        <v>1045522</v>
      </c>
      <c r="F7" s="18">
        <f t="shared" ref="F7:F14" si="0">E7/$E$6*100</f>
        <v>90.439723300925934</v>
      </c>
      <c r="G7" s="18">
        <v>1087248.1000000001</v>
      </c>
      <c r="H7" s="18">
        <f>G7/$G$6*100</f>
        <v>90.647889465825557</v>
      </c>
      <c r="I7" s="18">
        <v>1119794.5</v>
      </c>
      <c r="J7" s="18">
        <f>I7/$I$6*100</f>
        <v>90.778730985256459</v>
      </c>
    </row>
    <row r="8" spans="1:10" ht="56.25" x14ac:dyDescent="0.25">
      <c r="A8" s="16" t="s">
        <v>21</v>
      </c>
      <c r="B8" s="18">
        <v>11707</v>
      </c>
      <c r="C8" s="17">
        <f t="shared" ref="C8:C14" si="1">B8/$B$6*100</f>
        <v>1.0798476646437933</v>
      </c>
      <c r="D8" s="78">
        <v>11707</v>
      </c>
      <c r="E8" s="18">
        <v>12372.7</v>
      </c>
      <c r="F8" s="18">
        <f t="shared" si="0"/>
        <v>1.0702630499266075</v>
      </c>
      <c r="G8" s="18">
        <v>13077</v>
      </c>
      <c r="H8" s="18">
        <f t="shared" ref="H8:H14" si="2">G8/$G$6*100</f>
        <v>1.0902777853045693</v>
      </c>
      <c r="I8" s="18">
        <v>13860.2</v>
      </c>
      <c r="J8" s="18">
        <f t="shared" ref="J8:J14" si="3">I8/$I$6*100</f>
        <v>1.1236091686482221</v>
      </c>
    </row>
    <row r="9" spans="1:10" ht="33.75" x14ac:dyDescent="0.25">
      <c r="A9" s="16" t="s">
        <v>22</v>
      </c>
      <c r="B9" s="18">
        <v>28827.1</v>
      </c>
      <c r="C9" s="17">
        <f t="shared" si="1"/>
        <v>2.658996891898274</v>
      </c>
      <c r="D9" s="78">
        <v>36632.300000000003</v>
      </c>
      <c r="E9" s="18">
        <v>62448.1</v>
      </c>
      <c r="F9" s="18">
        <f t="shared" si="0"/>
        <v>5.4018843072346181</v>
      </c>
      <c r="G9" s="18">
        <v>65689.100000000006</v>
      </c>
      <c r="H9" s="18">
        <f t="shared" si="2"/>
        <v>5.4767428666093441</v>
      </c>
      <c r="I9" s="18">
        <v>66346</v>
      </c>
      <c r="J9" s="18">
        <f t="shared" si="3"/>
        <v>5.3784919339645132</v>
      </c>
    </row>
    <row r="10" spans="1:10" ht="45" x14ac:dyDescent="0.25">
      <c r="A10" s="16" t="s">
        <v>23</v>
      </c>
      <c r="B10" s="18">
        <v>8514.2000000000007</v>
      </c>
      <c r="C10" s="17">
        <f t="shared" si="1"/>
        <v>0.78534543318614392</v>
      </c>
      <c r="D10" s="78">
        <v>8514.2000000000007</v>
      </c>
      <c r="E10" s="18">
        <v>2500.3000000000002</v>
      </c>
      <c r="F10" s="18">
        <f t="shared" si="0"/>
        <v>0.21628090099424507</v>
      </c>
      <c r="G10" s="18">
        <v>0</v>
      </c>
      <c r="H10" s="18">
        <f t="shared" si="2"/>
        <v>0</v>
      </c>
      <c r="I10" s="18">
        <v>0</v>
      </c>
      <c r="J10" s="18">
        <f t="shared" si="3"/>
        <v>0</v>
      </c>
    </row>
    <row r="11" spans="1:10" ht="33.75" x14ac:dyDescent="0.25">
      <c r="A11" s="16" t="s">
        <v>24</v>
      </c>
      <c r="B11" s="18">
        <v>2840.9</v>
      </c>
      <c r="C11" s="17">
        <f t="shared" si="1"/>
        <v>0.26204315627287539</v>
      </c>
      <c r="D11" s="78">
        <v>2840.9</v>
      </c>
      <c r="E11" s="18">
        <v>6001</v>
      </c>
      <c r="F11" s="18">
        <f t="shared" si="0"/>
        <v>0.51909838294063304</v>
      </c>
      <c r="G11" s="18">
        <v>6070.2</v>
      </c>
      <c r="H11" s="18">
        <f t="shared" si="2"/>
        <v>0.50609499215078346</v>
      </c>
      <c r="I11" s="18">
        <v>6130.9</v>
      </c>
      <c r="J11" s="18">
        <f t="shared" si="3"/>
        <v>0.49701558794717138</v>
      </c>
    </row>
    <row r="12" spans="1:10" ht="22.5" x14ac:dyDescent="0.25">
      <c r="A12" s="16" t="s">
        <v>25</v>
      </c>
      <c r="B12" s="18">
        <v>14176.3</v>
      </c>
      <c r="C12" s="17">
        <f t="shared" si="1"/>
        <v>1.3076146278542586</v>
      </c>
      <c r="D12" s="78">
        <v>14176.3</v>
      </c>
      <c r="E12" s="18">
        <v>14318.1</v>
      </c>
      <c r="F12" s="18">
        <f t="shared" si="0"/>
        <v>1.2385440021300245</v>
      </c>
      <c r="G12" s="18">
        <v>14420</v>
      </c>
      <c r="H12" s="18">
        <f t="shared" si="2"/>
        <v>1.2022486552031726</v>
      </c>
      <c r="I12" s="18">
        <v>14430</v>
      </c>
      <c r="J12" s="18">
        <f t="shared" si="3"/>
        <v>1.1698013234725217</v>
      </c>
    </row>
    <row r="13" spans="1:10" x14ac:dyDescent="0.25">
      <c r="A13" s="16" t="s">
        <v>26</v>
      </c>
      <c r="B13" s="18">
        <v>2136.8000000000002</v>
      </c>
      <c r="C13" s="17">
        <f t="shared" si="1"/>
        <v>0.19709733405747482</v>
      </c>
      <c r="D13" s="78">
        <v>2136.8000000000002</v>
      </c>
      <c r="E13" s="18">
        <v>2211</v>
      </c>
      <c r="F13" s="18">
        <f t="shared" si="0"/>
        <v>0.19125587813393427</v>
      </c>
      <c r="G13" s="18">
        <v>2217.1</v>
      </c>
      <c r="H13" s="18">
        <f t="shared" si="2"/>
        <v>0.18484781507981649</v>
      </c>
      <c r="I13" s="18">
        <v>2253.5</v>
      </c>
      <c r="J13" s="18">
        <f t="shared" si="3"/>
        <v>0.18268518935865058</v>
      </c>
    </row>
    <row r="14" spans="1:10" x14ac:dyDescent="0.25">
      <c r="A14" s="16" t="s">
        <v>27</v>
      </c>
      <c r="B14" s="18">
        <v>10531.9</v>
      </c>
      <c r="C14" s="17">
        <f t="shared" si="1"/>
        <v>0.9714570444402465</v>
      </c>
      <c r="D14" s="78">
        <v>11713.4</v>
      </c>
      <c r="E14" s="18">
        <v>10669.7</v>
      </c>
      <c r="F14" s="18">
        <f t="shared" si="0"/>
        <v>0.92295017771399313</v>
      </c>
      <c r="G14" s="18">
        <v>10697.6</v>
      </c>
      <c r="H14" s="18">
        <f t="shared" si="2"/>
        <v>0.89189841982673079</v>
      </c>
      <c r="I14" s="18">
        <v>10727.7</v>
      </c>
      <c r="J14" s="18">
        <f t="shared" si="3"/>
        <v>0.86966581135247201</v>
      </c>
    </row>
  </sheetData>
  <mergeCells count="6">
    <mergeCell ref="A2:J2"/>
    <mergeCell ref="A4:A5"/>
    <mergeCell ref="E4:F4"/>
    <mergeCell ref="G4:H4"/>
    <mergeCell ref="I4:J4"/>
    <mergeCell ref="B4:D4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workbookViewId="0">
      <selection activeCell="R7" sqref="R7"/>
    </sheetView>
  </sheetViews>
  <sheetFormatPr defaultRowHeight="15" x14ac:dyDescent="0.25"/>
  <cols>
    <col min="1" max="1" width="15.42578125" customWidth="1"/>
    <col min="2" max="2" width="11.140625" customWidth="1"/>
    <col min="3" max="3" width="7.5703125" customWidth="1"/>
    <col min="4" max="4" width="11.140625" style="74" customWidth="1"/>
    <col min="5" max="5" width="11.140625" customWidth="1"/>
    <col min="6" max="6" width="7.42578125" customWidth="1"/>
    <col min="7" max="7" width="11.140625" customWidth="1"/>
    <col min="8" max="8" width="7.5703125" customWidth="1"/>
    <col min="9" max="9" width="11.140625" customWidth="1"/>
    <col min="10" max="10" width="7.7109375" customWidth="1"/>
  </cols>
  <sheetData>
    <row r="1" spans="1:10" s="21" customFormat="1" x14ac:dyDescent="0.25">
      <c r="D1" s="74"/>
    </row>
    <row r="2" spans="1:10" s="21" customFormat="1" x14ac:dyDescent="0.25">
      <c r="A2" s="97" t="s">
        <v>72</v>
      </c>
      <c r="B2" s="97"/>
      <c r="C2" s="97"/>
      <c r="D2" s="97"/>
      <c r="E2" s="97"/>
      <c r="F2" s="97"/>
      <c r="G2" s="97"/>
      <c r="H2" s="97"/>
      <c r="I2" s="97"/>
      <c r="J2" s="97"/>
    </row>
    <row r="3" spans="1:10" s="21" customFormat="1" x14ac:dyDescent="0.25">
      <c r="A3" s="26"/>
      <c r="B3" s="26"/>
      <c r="C3" s="26"/>
      <c r="D3" s="75"/>
      <c r="E3" s="26"/>
      <c r="F3" s="26"/>
      <c r="G3" s="26"/>
      <c r="H3" s="26"/>
      <c r="I3" s="26"/>
      <c r="J3" s="29" t="s">
        <v>46</v>
      </c>
    </row>
    <row r="4" spans="1:10" ht="15" customHeight="1" x14ac:dyDescent="0.25">
      <c r="A4" s="101" t="s">
        <v>0</v>
      </c>
      <c r="B4" s="95" t="s">
        <v>1</v>
      </c>
      <c r="C4" s="98"/>
      <c r="D4" s="96"/>
      <c r="E4" s="101" t="s">
        <v>2</v>
      </c>
      <c r="F4" s="101"/>
      <c r="G4" s="101" t="s">
        <v>3</v>
      </c>
      <c r="H4" s="101"/>
      <c r="I4" s="101" t="s">
        <v>69</v>
      </c>
      <c r="J4" s="101"/>
    </row>
    <row r="5" spans="1:10" ht="22.5" customHeight="1" x14ac:dyDescent="0.25">
      <c r="A5" s="101"/>
      <c r="B5" s="1" t="s">
        <v>29</v>
      </c>
      <c r="C5" s="1" t="s">
        <v>28</v>
      </c>
      <c r="D5" s="76" t="s">
        <v>47</v>
      </c>
      <c r="E5" s="1" t="s">
        <v>11</v>
      </c>
      <c r="F5" s="1" t="s">
        <v>28</v>
      </c>
      <c r="G5" s="1" t="s">
        <v>11</v>
      </c>
      <c r="H5" s="1" t="s">
        <v>28</v>
      </c>
      <c r="I5" s="1" t="s">
        <v>11</v>
      </c>
      <c r="J5" s="1" t="s">
        <v>28</v>
      </c>
    </row>
    <row r="6" spans="1:10" s="35" customFormat="1" ht="24" x14ac:dyDescent="0.25">
      <c r="A6" s="34" t="s">
        <v>36</v>
      </c>
      <c r="B6" s="53">
        <f>SUM(B7:B11)</f>
        <v>101192.79999999999</v>
      </c>
      <c r="C6" s="11">
        <v>100</v>
      </c>
      <c r="D6" s="77">
        <f>SUM(D7:D12)</f>
        <v>106951</v>
      </c>
      <c r="E6" s="53">
        <f>SUM(E7:E11)</f>
        <v>96585.299999999988</v>
      </c>
      <c r="F6" s="11">
        <v>100</v>
      </c>
      <c r="G6" s="53">
        <f>SUM(G7:G11)</f>
        <v>91504.699999999983</v>
      </c>
      <c r="H6" s="11">
        <v>100</v>
      </c>
      <c r="I6" s="53">
        <f>SUM(I7:I11)</f>
        <v>89288.499999999985</v>
      </c>
      <c r="J6" s="11">
        <v>100</v>
      </c>
    </row>
    <row r="7" spans="1:10" ht="84" x14ac:dyDescent="0.25">
      <c r="A7" s="19" t="s">
        <v>37</v>
      </c>
      <c r="B7" s="8">
        <v>67053.7</v>
      </c>
      <c r="C7" s="17">
        <f>B7/$B$6*100</f>
        <v>66.263311223723434</v>
      </c>
      <c r="D7" s="73">
        <v>67053.7</v>
      </c>
      <c r="E7" s="9">
        <v>73698.3</v>
      </c>
      <c r="F7" s="18">
        <f t="shared" ref="F7:F11" si="0">E7/$E$6*100</f>
        <v>76.303847479896021</v>
      </c>
      <c r="G7" s="9">
        <v>71309.7</v>
      </c>
      <c r="H7" s="18">
        <f>G7/$G$6*100</f>
        <v>77.930095394007097</v>
      </c>
      <c r="I7" s="9">
        <v>71309.7</v>
      </c>
      <c r="J7" s="18">
        <f>I7/$I$6*100</f>
        <v>79.864372231586387</v>
      </c>
    </row>
    <row r="8" spans="1:10" ht="48" x14ac:dyDescent="0.25">
      <c r="A8" s="19" t="s">
        <v>31</v>
      </c>
      <c r="B8" s="8">
        <v>9628.4</v>
      </c>
      <c r="C8" s="17">
        <f t="shared" ref="C8:C11" si="1">B8/$B$6*100</f>
        <v>9.5149061988599986</v>
      </c>
      <c r="D8" s="73">
        <v>9628.4</v>
      </c>
      <c r="E8" s="9">
        <v>8905.9</v>
      </c>
      <c r="F8" s="18">
        <f t="shared" si="0"/>
        <v>9.2207613373877813</v>
      </c>
      <c r="G8" s="9">
        <v>8905.9</v>
      </c>
      <c r="H8" s="18">
        <f t="shared" ref="H8:H11" si="2">G8/$G$6*100</f>
        <v>9.7327241114390866</v>
      </c>
      <c r="I8" s="9">
        <v>8905.9</v>
      </c>
      <c r="J8" s="18">
        <f t="shared" ref="J8:J11" si="3">I8/$I$6*100</f>
        <v>9.9742968019397811</v>
      </c>
    </row>
    <row r="9" spans="1:10" ht="60" x14ac:dyDescent="0.25">
      <c r="A9" s="19" t="s">
        <v>32</v>
      </c>
      <c r="B9" s="8">
        <v>421.9</v>
      </c>
      <c r="C9" s="17">
        <f t="shared" si="1"/>
        <v>0.41692689598469462</v>
      </c>
      <c r="D9" s="73">
        <v>792.6</v>
      </c>
      <c r="E9" s="9">
        <v>240.5</v>
      </c>
      <c r="F9" s="18">
        <f t="shared" si="0"/>
        <v>0.24900269502709008</v>
      </c>
      <c r="G9" s="9">
        <v>240.5</v>
      </c>
      <c r="H9" s="18">
        <f t="shared" si="2"/>
        <v>0.26282802959847967</v>
      </c>
      <c r="I9" s="9">
        <v>240.5</v>
      </c>
      <c r="J9" s="18">
        <f t="shared" si="3"/>
        <v>0.26935159623019767</v>
      </c>
    </row>
    <row r="10" spans="1:10" ht="60" x14ac:dyDescent="0.25">
      <c r="A10" s="19" t="s">
        <v>33</v>
      </c>
      <c r="B10" s="8">
        <v>20344.2</v>
      </c>
      <c r="C10" s="17">
        <f t="shared" si="1"/>
        <v>20.104394779075193</v>
      </c>
      <c r="D10" s="73">
        <v>24596.799999999999</v>
      </c>
      <c r="E10" s="9">
        <v>10845.9</v>
      </c>
      <c r="F10" s="18">
        <f t="shared" si="0"/>
        <v>11.229348565464932</v>
      </c>
      <c r="G10" s="9">
        <v>8149.4</v>
      </c>
      <c r="H10" s="18">
        <f t="shared" si="2"/>
        <v>8.9059906212467794</v>
      </c>
      <c r="I10" s="9">
        <v>5933.2</v>
      </c>
      <c r="J10" s="18">
        <f t="shared" si="3"/>
        <v>6.644976676727687</v>
      </c>
    </row>
    <row r="11" spans="1:10" ht="36" x14ac:dyDescent="0.25">
      <c r="A11" s="19" t="s">
        <v>34</v>
      </c>
      <c r="B11" s="8">
        <v>3744.6</v>
      </c>
      <c r="C11" s="17">
        <f t="shared" si="1"/>
        <v>3.7004609023566899</v>
      </c>
      <c r="D11" s="73">
        <v>4879.5</v>
      </c>
      <c r="E11" s="9">
        <v>2894.7</v>
      </c>
      <c r="F11" s="18">
        <f t="shared" si="0"/>
        <v>2.9970399222241895</v>
      </c>
      <c r="G11" s="9">
        <v>2899.2</v>
      </c>
      <c r="H11" s="18">
        <f t="shared" si="2"/>
        <v>3.1683618437085745</v>
      </c>
      <c r="I11" s="9">
        <v>2899.2</v>
      </c>
      <c r="J11" s="18">
        <f t="shared" si="3"/>
        <v>3.247002693515963</v>
      </c>
    </row>
  </sheetData>
  <mergeCells count="6">
    <mergeCell ref="A2:J2"/>
    <mergeCell ref="A4:A5"/>
    <mergeCell ref="E4:F4"/>
    <mergeCell ref="G4:H4"/>
    <mergeCell ref="I4:J4"/>
    <mergeCell ref="B4:D4"/>
  </mergeCells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5"/>
  <sheetViews>
    <sheetView workbookViewId="0">
      <selection activeCell="H25" sqref="H25"/>
    </sheetView>
  </sheetViews>
  <sheetFormatPr defaultRowHeight="15" x14ac:dyDescent="0.25"/>
  <cols>
    <col min="1" max="1" width="32.42578125" customWidth="1"/>
    <col min="2" max="2" width="14.28515625" style="21" customWidth="1"/>
    <col min="3" max="3" width="13.7109375" customWidth="1"/>
    <col min="4" max="4" width="13.7109375" style="74" customWidth="1"/>
    <col min="5" max="7" width="13.7109375" style="62" customWidth="1"/>
  </cols>
  <sheetData>
    <row r="2" spans="1:7" x14ac:dyDescent="0.25">
      <c r="A2" s="97" t="s">
        <v>71</v>
      </c>
      <c r="B2" s="97"/>
      <c r="C2" s="97"/>
      <c r="D2" s="97"/>
      <c r="E2" s="97"/>
      <c r="F2" s="97"/>
      <c r="G2" s="97"/>
    </row>
    <row r="3" spans="1:7" x14ac:dyDescent="0.25">
      <c r="A3" s="111" t="s">
        <v>46</v>
      </c>
      <c r="B3" s="111"/>
      <c r="C3" s="111"/>
      <c r="D3" s="111"/>
      <c r="E3" s="111"/>
      <c r="F3" s="111"/>
      <c r="G3" s="111"/>
    </row>
    <row r="4" spans="1:7" ht="15" customHeight="1" x14ac:dyDescent="0.25">
      <c r="A4" s="105" t="s">
        <v>0</v>
      </c>
      <c r="B4" s="109" t="s">
        <v>70</v>
      </c>
      <c r="C4" s="112" t="s">
        <v>1</v>
      </c>
      <c r="D4" s="113"/>
      <c r="E4" s="106" t="s">
        <v>38</v>
      </c>
      <c r="F4" s="107"/>
      <c r="G4" s="108"/>
    </row>
    <row r="5" spans="1:7" ht="24" x14ac:dyDescent="0.25">
      <c r="A5" s="105"/>
      <c r="B5" s="110"/>
      <c r="C5" s="83" t="s">
        <v>81</v>
      </c>
      <c r="D5" s="70" t="s">
        <v>47</v>
      </c>
      <c r="E5" s="90" t="s">
        <v>2</v>
      </c>
      <c r="F5" s="90" t="s">
        <v>3</v>
      </c>
      <c r="G5" s="90" t="s">
        <v>69</v>
      </c>
    </row>
    <row r="6" spans="1:7" ht="24" x14ac:dyDescent="0.25">
      <c r="A6" s="22" t="s">
        <v>39</v>
      </c>
      <c r="B6" s="5">
        <f>B8+B10+B12+B14</f>
        <v>2107574.4</v>
      </c>
      <c r="C6" s="5">
        <f>C8+C10+C12+C14</f>
        <v>2925412.6999999997</v>
      </c>
      <c r="D6" s="71">
        <f>D8+D10+D12+D14</f>
        <v>2918331.9</v>
      </c>
      <c r="E6" s="71">
        <f t="shared" ref="E6:G6" si="0">E8+E10+E12+E14</f>
        <v>2301522</v>
      </c>
      <c r="F6" s="71">
        <f t="shared" si="0"/>
        <v>1815254.2999999998</v>
      </c>
      <c r="G6" s="71">
        <f t="shared" si="0"/>
        <v>1843629.7999999998</v>
      </c>
    </row>
    <row r="7" spans="1:7" ht="24" x14ac:dyDescent="0.25">
      <c r="A7" s="23" t="s">
        <v>45</v>
      </c>
      <c r="B7" s="25"/>
      <c r="C7" s="24">
        <f>C6/B6*100-100</f>
        <v>38.804717878524229</v>
      </c>
      <c r="D7" s="72">
        <f>C7</f>
        <v>38.804717878524229</v>
      </c>
      <c r="E7" s="72">
        <f>E6/C6*100-100</f>
        <v>-21.326587527291437</v>
      </c>
      <c r="F7" s="72">
        <f>F6/E6*100-100</f>
        <v>-21.128092627400491</v>
      </c>
      <c r="G7" s="72">
        <f>G6/F6*100-100</f>
        <v>1.5631694137840668</v>
      </c>
    </row>
    <row r="8" spans="1:7" x14ac:dyDescent="0.25">
      <c r="A8" s="22" t="s">
        <v>40</v>
      </c>
      <c r="B8" s="43">
        <v>466011.2</v>
      </c>
      <c r="C8" s="50">
        <v>483644.8</v>
      </c>
      <c r="D8" s="73">
        <v>483644.8</v>
      </c>
      <c r="E8" s="73">
        <v>449305.3</v>
      </c>
      <c r="F8" s="73">
        <v>357522</v>
      </c>
      <c r="G8" s="73">
        <v>356431</v>
      </c>
    </row>
    <row r="9" spans="1:7" ht="24" x14ac:dyDescent="0.25">
      <c r="A9" s="23" t="s">
        <v>41</v>
      </c>
      <c r="B9" s="25"/>
      <c r="C9" s="24">
        <f>C8/B8*100-100</f>
        <v>3.7839433902017845</v>
      </c>
      <c r="D9" s="72">
        <f>C9</f>
        <v>3.7839433902017845</v>
      </c>
      <c r="E9" s="72">
        <f>E8/C8*100-100</f>
        <v>-7.1001487041729803</v>
      </c>
      <c r="F9" s="72">
        <f>F8/E8*100-100</f>
        <v>-20.427824911034875</v>
      </c>
      <c r="G9" s="72">
        <f>G8/F8*100-100</f>
        <v>-0.30515604634121019</v>
      </c>
    </row>
    <row r="10" spans="1:7" x14ac:dyDescent="0.25">
      <c r="A10" s="22" t="s">
        <v>42</v>
      </c>
      <c r="B10" s="43">
        <v>514279</v>
      </c>
      <c r="C10" s="50">
        <v>1264748.8</v>
      </c>
      <c r="D10" s="73">
        <v>1263856.1000000001</v>
      </c>
      <c r="E10" s="73">
        <v>466348.79999999999</v>
      </c>
      <c r="F10" s="73">
        <v>166256.1</v>
      </c>
      <c r="G10" s="73">
        <v>166879.1</v>
      </c>
    </row>
    <row r="11" spans="1:7" ht="24" x14ac:dyDescent="0.25">
      <c r="A11" s="23" t="s">
        <v>41</v>
      </c>
      <c r="B11" s="25"/>
      <c r="C11" s="4">
        <f>C10/B10*100-100</f>
        <v>145.92658848601636</v>
      </c>
      <c r="D11" s="73">
        <f>C11</f>
        <v>145.92658848601636</v>
      </c>
      <c r="E11" s="72">
        <f>E10/C10*100-100</f>
        <v>-63.12716011274334</v>
      </c>
      <c r="F11" s="72">
        <f>F10/E10*100-100</f>
        <v>-64.349409712215405</v>
      </c>
      <c r="G11" s="72">
        <f>G10/F10*100-100</f>
        <v>0.37472309286697225</v>
      </c>
    </row>
    <row r="12" spans="1:7" x14ac:dyDescent="0.25">
      <c r="A12" s="22" t="s">
        <v>43</v>
      </c>
      <c r="B12" s="43">
        <v>1080639.3999999999</v>
      </c>
      <c r="C12" s="50">
        <v>1151734.2</v>
      </c>
      <c r="D12" s="73">
        <v>1145546.1000000001</v>
      </c>
      <c r="E12" s="73">
        <v>1210372.5</v>
      </c>
      <c r="F12" s="73">
        <v>1239010.8</v>
      </c>
      <c r="G12" s="73">
        <v>1267854.3</v>
      </c>
    </row>
    <row r="13" spans="1:7" ht="24" x14ac:dyDescent="0.25">
      <c r="A13" s="23" t="s">
        <v>41</v>
      </c>
      <c r="B13" s="25"/>
      <c r="C13" s="24">
        <f>C12/B12*100-100</f>
        <v>6.5789568657222759</v>
      </c>
      <c r="D13" s="72">
        <f>C13</f>
        <v>6.5789568657222759</v>
      </c>
      <c r="E13" s="72">
        <f>E12/C12*100-100</f>
        <v>5.0913049208749754</v>
      </c>
      <c r="F13" s="72">
        <f>F12/E12*100-100</f>
        <v>2.3660732543080911</v>
      </c>
      <c r="G13" s="72">
        <f>G12/F12*100-100</f>
        <v>2.3279458096733237</v>
      </c>
    </row>
    <row r="14" spans="1:7" x14ac:dyDescent="0.25">
      <c r="A14" s="22" t="s">
        <v>44</v>
      </c>
      <c r="B14" s="43">
        <v>46644.800000000003</v>
      </c>
      <c r="C14" s="50">
        <v>25284.9</v>
      </c>
      <c r="D14" s="73">
        <v>25284.9</v>
      </c>
      <c r="E14" s="73">
        <v>175495.4</v>
      </c>
      <c r="F14" s="73">
        <v>52465.4</v>
      </c>
      <c r="G14" s="73">
        <v>52465.4</v>
      </c>
    </row>
    <row r="15" spans="1:7" ht="24" x14ac:dyDescent="0.25">
      <c r="A15" s="23" t="s">
        <v>41</v>
      </c>
      <c r="B15" s="25"/>
      <c r="C15" s="4">
        <f>C14/B14*100-100</f>
        <v>-45.792671423181154</v>
      </c>
      <c r="D15" s="4">
        <f>D14/C14*100-100</f>
        <v>0</v>
      </c>
      <c r="E15" s="4">
        <f>E14/D14*100-100</f>
        <v>594.07195598954308</v>
      </c>
      <c r="F15" s="4">
        <f>F14/E14*100-100</f>
        <v>-70.104401596850977</v>
      </c>
      <c r="G15" s="4">
        <f>G14/F14*100-100</f>
        <v>0</v>
      </c>
    </row>
  </sheetData>
  <mergeCells count="6">
    <mergeCell ref="A4:A5"/>
    <mergeCell ref="E4:G4"/>
    <mergeCell ref="B4:B5"/>
    <mergeCell ref="A2:G2"/>
    <mergeCell ref="A3:G3"/>
    <mergeCell ref="C4:D4"/>
  </mergeCells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94"/>
  <sheetViews>
    <sheetView workbookViewId="0">
      <selection activeCell="J10" sqref="J10"/>
    </sheetView>
  </sheetViews>
  <sheetFormatPr defaultRowHeight="15" x14ac:dyDescent="0.25"/>
  <cols>
    <col min="1" max="1" width="59" style="26" customWidth="1"/>
    <col min="2" max="2" width="12.28515625" style="26" customWidth="1"/>
    <col min="3" max="3" width="10.85546875" style="26" customWidth="1"/>
    <col min="4" max="4" width="10.85546875" style="60" customWidth="1"/>
    <col min="5" max="6" width="10.85546875" style="26" customWidth="1"/>
    <col min="7" max="7" width="7.140625" style="26" customWidth="1"/>
    <col min="8" max="8" width="10.85546875" style="75" customWidth="1"/>
    <col min="9" max="9" width="7.140625" style="75" customWidth="1"/>
    <col min="10" max="11" width="10.85546875" style="26" customWidth="1"/>
    <col min="12" max="16384" width="9.140625" style="26"/>
  </cols>
  <sheetData>
    <row r="2" spans="1:13" x14ac:dyDescent="0.25">
      <c r="A2" s="97" t="s">
        <v>64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51"/>
      <c r="M2" s="51"/>
    </row>
    <row r="3" spans="1:13" x14ac:dyDescent="0.25">
      <c r="K3" s="29" t="s">
        <v>46</v>
      </c>
    </row>
    <row r="4" spans="1:13" ht="19.5" customHeight="1" x14ac:dyDescent="0.25">
      <c r="A4" s="101" t="s">
        <v>0</v>
      </c>
      <c r="B4" s="99" t="s">
        <v>65</v>
      </c>
      <c r="C4" s="101" t="s">
        <v>1</v>
      </c>
      <c r="D4" s="101"/>
      <c r="E4" s="114" t="s">
        <v>66</v>
      </c>
      <c r="F4" s="101" t="s">
        <v>60</v>
      </c>
      <c r="G4" s="101"/>
      <c r="H4" s="101"/>
      <c r="I4" s="101"/>
      <c r="J4" s="98" t="s">
        <v>11</v>
      </c>
      <c r="K4" s="96"/>
    </row>
    <row r="5" spans="1:13" ht="19.5" customHeight="1" x14ac:dyDescent="0.25">
      <c r="A5" s="101"/>
      <c r="B5" s="127"/>
      <c r="C5" s="121" t="s">
        <v>78</v>
      </c>
      <c r="D5" s="123" t="s">
        <v>63</v>
      </c>
      <c r="E5" s="115"/>
      <c r="F5" s="117" t="s">
        <v>67</v>
      </c>
      <c r="G5" s="118"/>
      <c r="H5" s="119" t="s">
        <v>68</v>
      </c>
      <c r="I5" s="120"/>
      <c r="J5" s="128" t="s">
        <v>3</v>
      </c>
      <c r="K5" s="125" t="s">
        <v>69</v>
      </c>
    </row>
    <row r="6" spans="1:13" ht="15.75" customHeight="1" x14ac:dyDescent="0.25">
      <c r="A6" s="101"/>
      <c r="B6" s="100"/>
      <c r="C6" s="122"/>
      <c r="D6" s="124"/>
      <c r="E6" s="116"/>
      <c r="F6" s="37" t="s">
        <v>61</v>
      </c>
      <c r="G6" s="37" t="s">
        <v>62</v>
      </c>
      <c r="H6" s="80" t="s">
        <v>61</v>
      </c>
      <c r="I6" s="80" t="s">
        <v>62</v>
      </c>
      <c r="J6" s="128"/>
      <c r="K6" s="126"/>
    </row>
    <row r="7" spans="1:13" ht="15.75" customHeight="1" x14ac:dyDescent="0.25">
      <c r="A7" s="34" t="s">
        <v>77</v>
      </c>
      <c r="B7" s="56">
        <f>B8+B17</f>
        <v>1210748.0999999996</v>
      </c>
      <c r="C7" s="56">
        <f>C8+C17</f>
        <v>1185327.2</v>
      </c>
      <c r="D7" s="64">
        <f t="shared" ref="D7:E7" si="0">D8+D17</f>
        <v>1185327.2</v>
      </c>
      <c r="E7" s="56">
        <f t="shared" si="0"/>
        <v>1252628.2000000002</v>
      </c>
      <c r="F7" s="42">
        <f>E7-B7</f>
        <v>41880.100000000559</v>
      </c>
      <c r="G7" s="41">
        <f>E7/B7*100</f>
        <v>103.45902669597422</v>
      </c>
      <c r="H7" s="40">
        <f>E7-D7</f>
        <v>67301.000000000233</v>
      </c>
      <c r="I7" s="40">
        <f>E7/D7*100</f>
        <v>105.67784152763898</v>
      </c>
      <c r="J7" s="56">
        <f t="shared" ref="J7:K7" si="1">J8+J17</f>
        <v>1290923.8000000003</v>
      </c>
      <c r="K7" s="56">
        <f t="shared" si="1"/>
        <v>1322831.2999999998</v>
      </c>
    </row>
    <row r="8" spans="1:13" s="33" customFormat="1" ht="14.25" x14ac:dyDescent="0.2">
      <c r="A8" s="34" t="s">
        <v>49</v>
      </c>
      <c r="B8" s="40">
        <f>SUM(B9:B16)</f>
        <v>1072521.6999999997</v>
      </c>
      <c r="C8" s="40">
        <f>SUM(C9:C16)</f>
        <v>1084134.3999999999</v>
      </c>
      <c r="D8" s="40">
        <f>SUM(D9:D16)</f>
        <v>1078376.2</v>
      </c>
      <c r="E8" s="41">
        <f>SUM(E9:E16)</f>
        <v>1156042.9000000001</v>
      </c>
      <c r="F8" s="42">
        <f>E8-B8</f>
        <v>83521.200000000419</v>
      </c>
      <c r="G8" s="41">
        <f>E8/B8*100</f>
        <v>107.78736691294921</v>
      </c>
      <c r="H8" s="40">
        <f>E8-D8</f>
        <v>77666.700000000186</v>
      </c>
      <c r="I8" s="40">
        <f>E8/D8*100</f>
        <v>107.20218973675422</v>
      </c>
      <c r="J8" s="41">
        <f>SUM(J9:J16)</f>
        <v>1199419.1000000003</v>
      </c>
      <c r="K8" s="41">
        <f>SUM(K9:K16)</f>
        <v>1233542.7999999998</v>
      </c>
      <c r="M8" s="63"/>
    </row>
    <row r="9" spans="1:13" x14ac:dyDescent="0.25">
      <c r="A9" s="16" t="s">
        <v>20</v>
      </c>
      <c r="B9" s="43">
        <v>941180.2</v>
      </c>
      <c r="C9" s="44">
        <v>1005400.2</v>
      </c>
      <c r="D9" s="65">
        <v>990655.3</v>
      </c>
      <c r="E9" s="44">
        <v>1045522</v>
      </c>
      <c r="F9" s="44">
        <f t="shared" ref="F9:F34" si="2">E9-B9</f>
        <v>104341.80000000005</v>
      </c>
      <c r="G9" s="45">
        <f t="shared" ref="G9:G34" si="3">E9/B9*100</f>
        <v>111.08627232064595</v>
      </c>
      <c r="H9" s="81">
        <f t="shared" ref="H9:H34" si="4">E9-D9</f>
        <v>54866.699999999953</v>
      </c>
      <c r="I9" s="81">
        <f t="shared" ref="I9:I34" si="5">E9/D9*100</f>
        <v>105.53842491934378</v>
      </c>
      <c r="J9" s="44">
        <v>1087248.1000000001</v>
      </c>
      <c r="K9" s="44">
        <v>1119794.5</v>
      </c>
    </row>
    <row r="10" spans="1:13" ht="22.5" x14ac:dyDescent="0.25">
      <c r="A10" s="16" t="s">
        <v>21</v>
      </c>
      <c r="B10" s="43">
        <v>11655.7</v>
      </c>
      <c r="C10" s="44">
        <v>11707</v>
      </c>
      <c r="D10" s="65">
        <v>11707</v>
      </c>
      <c r="E10" s="44">
        <v>12372.7</v>
      </c>
      <c r="F10" s="44">
        <f t="shared" si="2"/>
        <v>717</v>
      </c>
      <c r="G10" s="45">
        <f t="shared" si="3"/>
        <v>106.15149669260533</v>
      </c>
      <c r="H10" s="81">
        <f t="shared" si="4"/>
        <v>665.70000000000073</v>
      </c>
      <c r="I10" s="81">
        <f t="shared" si="5"/>
        <v>105.68634150508242</v>
      </c>
      <c r="J10" s="44">
        <v>13077</v>
      </c>
      <c r="K10" s="44">
        <v>13860.2</v>
      </c>
    </row>
    <row r="11" spans="1:13" ht="22.5" x14ac:dyDescent="0.25">
      <c r="A11" s="16" t="s">
        <v>22</v>
      </c>
      <c r="B11" s="43">
        <v>73868.3</v>
      </c>
      <c r="C11" s="44">
        <v>28827.1</v>
      </c>
      <c r="D11" s="65">
        <v>36632.300000000003</v>
      </c>
      <c r="E11" s="44">
        <v>62448.1</v>
      </c>
      <c r="F11" s="44">
        <f t="shared" si="2"/>
        <v>-11420.200000000004</v>
      </c>
      <c r="G11" s="45">
        <f t="shared" si="3"/>
        <v>84.539782288207519</v>
      </c>
      <c r="H11" s="81">
        <f t="shared" si="4"/>
        <v>25815.799999999996</v>
      </c>
      <c r="I11" s="81">
        <f t="shared" si="5"/>
        <v>170.47277948695546</v>
      </c>
      <c r="J11" s="44">
        <v>65689.100000000006</v>
      </c>
      <c r="K11" s="44">
        <v>66346</v>
      </c>
      <c r="L11" s="59"/>
      <c r="M11" s="59"/>
    </row>
    <row r="12" spans="1:13" x14ac:dyDescent="0.25">
      <c r="A12" s="16" t="s">
        <v>23</v>
      </c>
      <c r="B12" s="43">
        <v>9501.2000000000007</v>
      </c>
      <c r="C12" s="44">
        <v>8514.2000000000007</v>
      </c>
      <c r="D12" s="65">
        <v>8514.2000000000007</v>
      </c>
      <c r="E12" s="44">
        <v>2500.3000000000002</v>
      </c>
      <c r="F12" s="44">
        <f t="shared" si="2"/>
        <v>-7000.9000000000005</v>
      </c>
      <c r="G12" s="45">
        <f t="shared" si="3"/>
        <v>26.315623289689722</v>
      </c>
      <c r="H12" s="81">
        <f t="shared" si="4"/>
        <v>-6013.9000000000005</v>
      </c>
      <c r="I12" s="81">
        <f t="shared" si="5"/>
        <v>29.366235230556008</v>
      </c>
      <c r="J12" s="44">
        <v>0</v>
      </c>
      <c r="K12" s="44">
        <v>0</v>
      </c>
    </row>
    <row r="13" spans="1:13" x14ac:dyDescent="0.25">
      <c r="A13" s="16" t="s">
        <v>24</v>
      </c>
      <c r="B13" s="43">
        <v>4144.7</v>
      </c>
      <c r="C13" s="44">
        <v>2840.9</v>
      </c>
      <c r="D13" s="65">
        <v>2840.9</v>
      </c>
      <c r="E13" s="44">
        <v>6001</v>
      </c>
      <c r="F13" s="44">
        <f t="shared" si="2"/>
        <v>1856.3000000000002</v>
      </c>
      <c r="G13" s="45">
        <f t="shared" si="3"/>
        <v>144.78731874442059</v>
      </c>
      <c r="H13" s="81">
        <f t="shared" si="4"/>
        <v>3160.1</v>
      </c>
      <c r="I13" s="81">
        <f t="shared" si="5"/>
        <v>211.23587595480308</v>
      </c>
      <c r="J13" s="44">
        <v>6070.2</v>
      </c>
      <c r="K13" s="44">
        <v>6130.9</v>
      </c>
    </row>
    <row r="14" spans="1:13" x14ac:dyDescent="0.25">
      <c r="A14" s="16" t="s">
        <v>25</v>
      </c>
      <c r="B14" s="43">
        <v>14949.3</v>
      </c>
      <c r="C14" s="44">
        <v>14176.3</v>
      </c>
      <c r="D14" s="65">
        <v>14176.3</v>
      </c>
      <c r="E14" s="44">
        <v>14318.1</v>
      </c>
      <c r="F14" s="44">
        <f t="shared" si="2"/>
        <v>-631.19999999999891</v>
      </c>
      <c r="G14" s="45">
        <f t="shared" si="3"/>
        <v>95.777728723084039</v>
      </c>
      <c r="H14" s="81">
        <f t="shared" si="4"/>
        <v>141.80000000000109</v>
      </c>
      <c r="I14" s="81">
        <f t="shared" si="5"/>
        <v>101.00026099899128</v>
      </c>
      <c r="J14" s="44">
        <v>14420</v>
      </c>
      <c r="K14" s="44">
        <v>14430</v>
      </c>
    </row>
    <row r="15" spans="1:13" x14ac:dyDescent="0.25">
      <c r="A15" s="16" t="s">
        <v>26</v>
      </c>
      <c r="B15" s="43">
        <v>7090.9000000000005</v>
      </c>
      <c r="C15" s="44">
        <v>2136.8000000000002</v>
      </c>
      <c r="D15" s="65">
        <v>2136.8000000000002</v>
      </c>
      <c r="E15" s="44">
        <v>2211</v>
      </c>
      <c r="F15" s="44">
        <f t="shared" si="2"/>
        <v>-4879.9000000000005</v>
      </c>
      <c r="G15" s="45">
        <f t="shared" si="3"/>
        <v>31.180809206165645</v>
      </c>
      <c r="H15" s="81">
        <f t="shared" si="4"/>
        <v>74.199999999999818</v>
      </c>
      <c r="I15" s="81">
        <f t="shared" si="5"/>
        <v>103.47248221639835</v>
      </c>
      <c r="J15" s="44">
        <v>2217.1</v>
      </c>
      <c r="K15" s="44">
        <v>2253.5</v>
      </c>
    </row>
    <row r="16" spans="1:13" x14ac:dyDescent="0.25">
      <c r="A16" s="16" t="s">
        <v>27</v>
      </c>
      <c r="B16" s="43">
        <v>10131.4</v>
      </c>
      <c r="C16" s="44">
        <v>10531.9</v>
      </c>
      <c r="D16" s="65">
        <v>11713.4</v>
      </c>
      <c r="E16" s="44">
        <v>10669.7</v>
      </c>
      <c r="F16" s="44">
        <f t="shared" si="2"/>
        <v>538.30000000000109</v>
      </c>
      <c r="G16" s="45">
        <f t="shared" si="3"/>
        <v>105.31318475235408</v>
      </c>
      <c r="H16" s="81">
        <f t="shared" si="4"/>
        <v>-1043.6999999999989</v>
      </c>
      <c r="I16" s="81">
        <f t="shared" si="5"/>
        <v>91.089692147455054</v>
      </c>
      <c r="J16" s="44">
        <v>10697.6</v>
      </c>
      <c r="K16" s="44">
        <v>10727.7</v>
      </c>
    </row>
    <row r="17" spans="1:13" s="35" customFormat="1" x14ac:dyDescent="0.25">
      <c r="A17" s="30" t="s">
        <v>50</v>
      </c>
      <c r="B17" s="46">
        <f>SUM(B18:B23)</f>
        <v>138226.40000000002</v>
      </c>
      <c r="C17" s="46">
        <f>SUM(C18:C23)</f>
        <v>101192.79999999999</v>
      </c>
      <c r="D17" s="66">
        <f>SUM(D18:D23)</f>
        <v>106951</v>
      </c>
      <c r="E17" s="46">
        <f>SUM(E18:E23)</f>
        <v>96585.299999999988</v>
      </c>
      <c r="F17" s="42">
        <f t="shared" si="2"/>
        <v>-41641.100000000035</v>
      </c>
      <c r="G17" s="41">
        <f t="shared" si="3"/>
        <v>69.874712790031396</v>
      </c>
      <c r="H17" s="40">
        <f t="shared" si="4"/>
        <v>-10365.700000000012</v>
      </c>
      <c r="I17" s="40">
        <f t="shared" si="5"/>
        <v>90.30799151013079</v>
      </c>
      <c r="J17" s="46">
        <f>SUM(J18:J23)</f>
        <v>91504.699999999983</v>
      </c>
      <c r="K17" s="46">
        <f>SUM(K18:K23)</f>
        <v>89288.499999999985</v>
      </c>
    </row>
    <row r="18" spans="1:13" s="21" customFormat="1" ht="24" x14ac:dyDescent="0.25">
      <c r="A18" s="19" t="s">
        <v>37</v>
      </c>
      <c r="B18" s="43">
        <v>77018.899999999994</v>
      </c>
      <c r="C18" s="47">
        <v>67053.7</v>
      </c>
      <c r="D18" s="67">
        <v>67053.7</v>
      </c>
      <c r="E18" s="48">
        <v>73698.3</v>
      </c>
      <c r="F18" s="44">
        <f t="shared" si="2"/>
        <v>-3320.5999999999913</v>
      </c>
      <c r="G18" s="45">
        <f t="shared" si="3"/>
        <v>95.688590722536944</v>
      </c>
      <c r="H18" s="81">
        <f t="shared" si="4"/>
        <v>6644.6000000000058</v>
      </c>
      <c r="I18" s="81">
        <f t="shared" si="5"/>
        <v>109.90937114581298</v>
      </c>
      <c r="J18" s="48">
        <v>71309.7</v>
      </c>
      <c r="K18" s="48">
        <v>71309.7</v>
      </c>
    </row>
    <row r="19" spans="1:13" s="21" customFormat="1" x14ac:dyDescent="0.25">
      <c r="A19" s="19" t="s">
        <v>31</v>
      </c>
      <c r="B19" s="43">
        <v>1928.6</v>
      </c>
      <c r="C19" s="47">
        <v>9628.4</v>
      </c>
      <c r="D19" s="67">
        <v>9628.4</v>
      </c>
      <c r="E19" s="48">
        <v>8905.9</v>
      </c>
      <c r="F19" s="44">
        <f t="shared" si="2"/>
        <v>6977.2999999999993</v>
      </c>
      <c r="G19" s="45">
        <f t="shared" si="3"/>
        <v>461.78056621383388</v>
      </c>
      <c r="H19" s="81">
        <f t="shared" si="4"/>
        <v>-722.5</v>
      </c>
      <c r="I19" s="81">
        <f t="shared" si="5"/>
        <v>92.496157201611894</v>
      </c>
      <c r="J19" s="48">
        <v>8905.9</v>
      </c>
      <c r="K19" s="48">
        <v>8905.9</v>
      </c>
    </row>
    <row r="20" spans="1:13" s="21" customFormat="1" ht="24" x14ac:dyDescent="0.25">
      <c r="A20" s="19" t="s">
        <v>32</v>
      </c>
      <c r="B20" s="43">
        <v>4051.6</v>
      </c>
      <c r="C20" s="47">
        <v>421.9</v>
      </c>
      <c r="D20" s="67">
        <v>792.6</v>
      </c>
      <c r="E20" s="48">
        <v>240.5</v>
      </c>
      <c r="F20" s="44">
        <f t="shared" si="2"/>
        <v>-3811.1</v>
      </c>
      <c r="G20" s="45">
        <f t="shared" si="3"/>
        <v>5.9359265475367762</v>
      </c>
      <c r="H20" s="81">
        <f t="shared" si="4"/>
        <v>-552.1</v>
      </c>
      <c r="I20" s="81">
        <f t="shared" si="5"/>
        <v>30.343174362856423</v>
      </c>
      <c r="J20" s="48">
        <v>240.5</v>
      </c>
      <c r="K20" s="48">
        <v>240.5</v>
      </c>
    </row>
    <row r="21" spans="1:13" s="21" customFormat="1" x14ac:dyDescent="0.25">
      <c r="A21" s="19" t="s">
        <v>33</v>
      </c>
      <c r="B21" s="43">
        <v>42600.4</v>
      </c>
      <c r="C21" s="47">
        <v>20344.2</v>
      </c>
      <c r="D21" s="67">
        <v>24596.799999999999</v>
      </c>
      <c r="E21" s="48">
        <v>10845.9</v>
      </c>
      <c r="F21" s="44">
        <f t="shared" si="2"/>
        <v>-31754.5</v>
      </c>
      <c r="G21" s="45">
        <f t="shared" si="3"/>
        <v>25.459620097463869</v>
      </c>
      <c r="H21" s="81">
        <f t="shared" si="4"/>
        <v>-13750.9</v>
      </c>
      <c r="I21" s="81">
        <f t="shared" si="5"/>
        <v>44.094760294021981</v>
      </c>
      <c r="J21" s="48">
        <v>8149.4</v>
      </c>
      <c r="K21" s="48">
        <v>5933.2</v>
      </c>
    </row>
    <row r="22" spans="1:13" s="21" customFormat="1" x14ac:dyDescent="0.25">
      <c r="A22" s="19" t="s">
        <v>34</v>
      </c>
      <c r="B22" s="43">
        <v>12627.2</v>
      </c>
      <c r="C22" s="47">
        <v>3744.6</v>
      </c>
      <c r="D22" s="67">
        <v>4879.5</v>
      </c>
      <c r="E22" s="48">
        <v>2894.7</v>
      </c>
      <c r="F22" s="44">
        <f t="shared" si="2"/>
        <v>-9732.5</v>
      </c>
      <c r="G22" s="45">
        <f t="shared" si="3"/>
        <v>22.924322098327419</v>
      </c>
      <c r="H22" s="81">
        <f t="shared" si="4"/>
        <v>-1984.8000000000002</v>
      </c>
      <c r="I22" s="81">
        <f t="shared" si="5"/>
        <v>59.323701198893332</v>
      </c>
      <c r="J22" s="48">
        <v>2899.2</v>
      </c>
      <c r="K22" s="48">
        <v>2899.2</v>
      </c>
    </row>
    <row r="23" spans="1:13" s="21" customFormat="1" x14ac:dyDescent="0.25">
      <c r="A23" s="19" t="s">
        <v>35</v>
      </c>
      <c r="B23" s="43">
        <v>-0.3</v>
      </c>
      <c r="C23" s="47">
        <v>0</v>
      </c>
      <c r="D23" s="67">
        <v>0</v>
      </c>
      <c r="E23" s="48">
        <v>0</v>
      </c>
      <c r="F23" s="44">
        <f t="shared" si="2"/>
        <v>0.3</v>
      </c>
      <c r="G23" s="45">
        <f t="shared" si="3"/>
        <v>0</v>
      </c>
      <c r="H23" s="81">
        <f t="shared" si="4"/>
        <v>0</v>
      </c>
      <c r="I23" s="81">
        <v>0</v>
      </c>
      <c r="J23" s="48">
        <v>0</v>
      </c>
      <c r="K23" s="48">
        <v>0</v>
      </c>
    </row>
    <row r="24" spans="1:13" s="21" customFormat="1" x14ac:dyDescent="0.25">
      <c r="A24" s="36" t="s">
        <v>48</v>
      </c>
      <c r="B24" s="49">
        <f>B25+B30+B31+B32+B33</f>
        <v>2108088.6999999997</v>
      </c>
      <c r="C24" s="49">
        <f>C25+C30+C31+C32+C33</f>
        <v>2945349.4</v>
      </c>
      <c r="D24" s="68">
        <f t="shared" ref="D24:K24" si="6">D25+D30+D31+D32+D33</f>
        <v>2937877.8</v>
      </c>
      <c r="E24" s="68">
        <f t="shared" si="6"/>
        <v>2301522</v>
      </c>
      <c r="F24" s="68">
        <f t="shared" si="2"/>
        <v>193433.30000000028</v>
      </c>
      <c r="G24" s="40">
        <f t="shared" si="3"/>
        <v>109.17576665535944</v>
      </c>
      <c r="H24" s="40">
        <f t="shared" si="4"/>
        <v>-636355.79999999981</v>
      </c>
      <c r="I24" s="40">
        <f t="shared" si="5"/>
        <v>78.339609632504121</v>
      </c>
      <c r="J24" s="68">
        <f t="shared" si="6"/>
        <v>1815254.2999999998</v>
      </c>
      <c r="K24" s="68">
        <f t="shared" si="6"/>
        <v>1843629.7999999998</v>
      </c>
    </row>
    <row r="25" spans="1:13" s="33" customFormat="1" ht="17.25" customHeight="1" x14ac:dyDescent="0.2">
      <c r="A25" s="34" t="s">
        <v>39</v>
      </c>
      <c r="B25" s="46">
        <f>SUM(B26:B29)</f>
        <v>2107574.4</v>
      </c>
      <c r="C25" s="46">
        <f>SUM(C26:C29)</f>
        <v>2925412.6999999997</v>
      </c>
      <c r="D25" s="66">
        <f t="shared" ref="D25:K25" si="7">SUM(D26:D29)</f>
        <v>2918331.9</v>
      </c>
      <c r="E25" s="66">
        <f t="shared" si="7"/>
        <v>2301522</v>
      </c>
      <c r="F25" s="68">
        <f t="shared" si="2"/>
        <v>193947.60000000009</v>
      </c>
      <c r="G25" s="40">
        <f t="shared" si="3"/>
        <v>109.20240822815082</v>
      </c>
      <c r="H25" s="40">
        <f t="shared" si="4"/>
        <v>-616809.89999999991</v>
      </c>
      <c r="I25" s="40">
        <f t="shared" si="5"/>
        <v>78.864299156651782</v>
      </c>
      <c r="J25" s="66">
        <f t="shared" si="7"/>
        <v>1815254.2999999998</v>
      </c>
      <c r="K25" s="66">
        <f t="shared" si="7"/>
        <v>1843629.7999999998</v>
      </c>
    </row>
    <row r="26" spans="1:13" x14ac:dyDescent="0.25">
      <c r="A26" s="22" t="s">
        <v>51</v>
      </c>
      <c r="B26" s="43">
        <v>466011.2</v>
      </c>
      <c r="C26" s="50">
        <v>483644.8</v>
      </c>
      <c r="D26" s="67">
        <v>483644.8</v>
      </c>
      <c r="E26" s="67">
        <v>449305.3</v>
      </c>
      <c r="F26" s="65">
        <f t="shared" si="2"/>
        <v>-16705.900000000023</v>
      </c>
      <c r="G26" s="81">
        <f t="shared" si="3"/>
        <v>96.415129078442746</v>
      </c>
      <c r="H26" s="81">
        <f t="shared" si="4"/>
        <v>-34339.5</v>
      </c>
      <c r="I26" s="81">
        <f t="shared" si="5"/>
        <v>92.89985129582702</v>
      </c>
      <c r="J26" s="67">
        <v>357522</v>
      </c>
      <c r="K26" s="67">
        <v>356431</v>
      </c>
      <c r="M26" s="59"/>
    </row>
    <row r="27" spans="1:13" x14ac:dyDescent="0.25">
      <c r="A27" s="22" t="s">
        <v>52</v>
      </c>
      <c r="B27" s="43">
        <v>514279</v>
      </c>
      <c r="C27" s="50">
        <v>1264748.8</v>
      </c>
      <c r="D27" s="67">
        <v>1263856.1000000001</v>
      </c>
      <c r="E27" s="67">
        <v>466348.79999999999</v>
      </c>
      <c r="F27" s="65">
        <f t="shared" si="2"/>
        <v>-47930.200000000012</v>
      </c>
      <c r="G27" s="81">
        <f t="shared" si="3"/>
        <v>90.680117212641392</v>
      </c>
      <c r="H27" s="81">
        <f t="shared" si="4"/>
        <v>-797507.3</v>
      </c>
      <c r="I27" s="81">
        <f t="shared" si="5"/>
        <v>36.898884295451033</v>
      </c>
      <c r="J27" s="67">
        <v>166256.1</v>
      </c>
      <c r="K27" s="67">
        <v>166879.1</v>
      </c>
    </row>
    <row r="28" spans="1:13" x14ac:dyDescent="0.25">
      <c r="A28" s="22" t="s">
        <v>53</v>
      </c>
      <c r="B28" s="43">
        <v>1080639.3999999999</v>
      </c>
      <c r="C28" s="50">
        <v>1151734.2</v>
      </c>
      <c r="D28" s="67">
        <v>1145546.1000000001</v>
      </c>
      <c r="E28" s="67">
        <v>1210372.5</v>
      </c>
      <c r="F28" s="65">
        <f t="shared" si="2"/>
        <v>129733.10000000009</v>
      </c>
      <c r="G28" s="81">
        <f t="shared" si="3"/>
        <v>112.00521654124402</v>
      </c>
      <c r="H28" s="81">
        <f t="shared" si="4"/>
        <v>64826.399999999907</v>
      </c>
      <c r="I28" s="81">
        <f t="shared" si="5"/>
        <v>105.65899530363727</v>
      </c>
      <c r="J28" s="67">
        <v>1239010.8</v>
      </c>
      <c r="K28" s="67">
        <v>1267854.3</v>
      </c>
    </row>
    <row r="29" spans="1:13" x14ac:dyDescent="0.25">
      <c r="A29" s="22" t="s">
        <v>54</v>
      </c>
      <c r="B29" s="43">
        <v>46644.800000000003</v>
      </c>
      <c r="C29" s="50">
        <v>25284.9</v>
      </c>
      <c r="D29" s="67">
        <v>25284.9</v>
      </c>
      <c r="E29" s="67">
        <v>175495.4</v>
      </c>
      <c r="F29" s="65">
        <f t="shared" si="2"/>
        <v>128850.59999999999</v>
      </c>
      <c r="G29" s="81">
        <f t="shared" si="3"/>
        <v>376.23786574280518</v>
      </c>
      <c r="H29" s="81">
        <f t="shared" si="4"/>
        <v>150210.5</v>
      </c>
      <c r="I29" s="81">
        <f t="shared" si="5"/>
        <v>694.07195598954308</v>
      </c>
      <c r="J29" s="67">
        <v>52465.4</v>
      </c>
      <c r="K29" s="67">
        <v>52465.4</v>
      </c>
    </row>
    <row r="30" spans="1:13" ht="30" customHeight="1" x14ac:dyDescent="0.25">
      <c r="A30" s="34" t="s">
        <v>55</v>
      </c>
      <c r="B30" s="41">
        <v>403.3</v>
      </c>
      <c r="C30" s="41">
        <v>510</v>
      </c>
      <c r="D30" s="40">
        <v>510</v>
      </c>
      <c r="E30" s="40">
        <v>0</v>
      </c>
      <c r="F30" s="68">
        <f t="shared" si="2"/>
        <v>-403.3</v>
      </c>
      <c r="G30" s="40">
        <f t="shared" si="3"/>
        <v>0</v>
      </c>
      <c r="H30" s="40">
        <f t="shared" si="4"/>
        <v>-510</v>
      </c>
      <c r="I30" s="40">
        <f t="shared" si="5"/>
        <v>0</v>
      </c>
      <c r="J30" s="40">
        <v>0</v>
      </c>
      <c r="K30" s="40">
        <v>0</v>
      </c>
    </row>
    <row r="31" spans="1:13" ht="23.25" customHeight="1" x14ac:dyDescent="0.25">
      <c r="A31" s="34" t="s">
        <v>56</v>
      </c>
      <c r="B31" s="41">
        <v>412.4</v>
      </c>
      <c r="C31" s="41">
        <v>709</v>
      </c>
      <c r="D31" s="40">
        <v>709</v>
      </c>
      <c r="E31" s="40">
        <v>0</v>
      </c>
      <c r="F31" s="68">
        <f t="shared" si="2"/>
        <v>-412.4</v>
      </c>
      <c r="G31" s="40">
        <f t="shared" si="3"/>
        <v>0</v>
      </c>
      <c r="H31" s="40">
        <f t="shared" si="4"/>
        <v>-709</v>
      </c>
      <c r="I31" s="40">
        <f t="shared" si="5"/>
        <v>0</v>
      </c>
      <c r="J31" s="40">
        <v>0</v>
      </c>
      <c r="K31" s="40">
        <v>0</v>
      </c>
    </row>
    <row r="32" spans="1:13" ht="39.75" customHeight="1" x14ac:dyDescent="0.25">
      <c r="A32" s="34" t="s">
        <v>57</v>
      </c>
      <c r="B32" s="41">
        <v>240.4</v>
      </c>
      <c r="C32" s="41">
        <v>18717.7</v>
      </c>
      <c r="D32" s="40">
        <v>18735.599999999999</v>
      </c>
      <c r="E32" s="40">
        <v>0</v>
      </c>
      <c r="F32" s="68">
        <f t="shared" si="2"/>
        <v>-240.4</v>
      </c>
      <c r="G32" s="40">
        <f t="shared" si="3"/>
        <v>0</v>
      </c>
      <c r="H32" s="40">
        <f t="shared" si="4"/>
        <v>-18735.599999999999</v>
      </c>
      <c r="I32" s="40">
        <f t="shared" si="5"/>
        <v>0</v>
      </c>
      <c r="J32" s="40">
        <v>0</v>
      </c>
      <c r="K32" s="40">
        <v>0</v>
      </c>
    </row>
    <row r="33" spans="1:11" ht="35.25" customHeight="1" x14ac:dyDescent="0.25">
      <c r="A33" s="34" t="s">
        <v>58</v>
      </c>
      <c r="B33" s="41">
        <v>-541.79999999999995</v>
      </c>
      <c r="C33" s="41">
        <v>0</v>
      </c>
      <c r="D33" s="40">
        <v>-408.7</v>
      </c>
      <c r="E33" s="40">
        <v>0</v>
      </c>
      <c r="F33" s="68">
        <f t="shared" si="2"/>
        <v>541.79999999999995</v>
      </c>
      <c r="G33" s="40">
        <f t="shared" si="3"/>
        <v>0</v>
      </c>
      <c r="H33" s="40">
        <f t="shared" si="4"/>
        <v>408.7</v>
      </c>
      <c r="I33" s="40">
        <f t="shared" si="5"/>
        <v>0</v>
      </c>
      <c r="J33" s="40">
        <v>0</v>
      </c>
      <c r="K33" s="40">
        <v>0</v>
      </c>
    </row>
    <row r="34" spans="1:11" x14ac:dyDescent="0.25">
      <c r="A34" s="38" t="s">
        <v>59</v>
      </c>
      <c r="B34" s="39">
        <f>B8+B17+B24</f>
        <v>3318836.7999999993</v>
      </c>
      <c r="C34" s="39">
        <f t="shared" ref="C34:K34" si="8">C8+C17+C24</f>
        <v>4130676.5999999996</v>
      </c>
      <c r="D34" s="69">
        <f>D8+D17+D24</f>
        <v>4123205</v>
      </c>
      <c r="E34" s="69">
        <f t="shared" si="8"/>
        <v>3554150.2</v>
      </c>
      <c r="F34" s="89">
        <f t="shared" si="2"/>
        <v>235313.40000000084</v>
      </c>
      <c r="G34" s="54">
        <f t="shared" si="3"/>
        <v>107.09023715778976</v>
      </c>
      <c r="H34" s="54">
        <f t="shared" si="4"/>
        <v>-569054.79999999981</v>
      </c>
      <c r="I34" s="54">
        <f t="shared" si="5"/>
        <v>86.198726476127192</v>
      </c>
      <c r="J34" s="69">
        <f t="shared" si="8"/>
        <v>3106178.1</v>
      </c>
      <c r="K34" s="69">
        <f t="shared" si="8"/>
        <v>3166461.0999999996</v>
      </c>
    </row>
    <row r="38" spans="1:11" x14ac:dyDescent="0.25">
      <c r="D38" s="79"/>
    </row>
    <row r="39" spans="1:11" x14ac:dyDescent="0.25">
      <c r="D39" s="79"/>
    </row>
    <row r="41" spans="1:11" x14ac:dyDescent="0.25">
      <c r="D41" s="79"/>
    </row>
    <row r="91" ht="15" customHeight="1" x14ac:dyDescent="0.25"/>
    <row r="92" ht="15" customHeight="1" x14ac:dyDescent="0.25"/>
    <row r="93" ht="15" customHeight="1" x14ac:dyDescent="0.25"/>
    <row r="94" ht="15" customHeight="1" x14ac:dyDescent="0.25"/>
  </sheetData>
  <mergeCells count="13">
    <mergeCell ref="A2:K2"/>
    <mergeCell ref="J4:K4"/>
    <mergeCell ref="E4:E6"/>
    <mergeCell ref="F4:I4"/>
    <mergeCell ref="F5:G5"/>
    <mergeCell ref="H5:I5"/>
    <mergeCell ref="C5:C6"/>
    <mergeCell ref="D5:D6"/>
    <mergeCell ref="K5:K6"/>
    <mergeCell ref="A4:A6"/>
    <mergeCell ref="C4:D4"/>
    <mergeCell ref="B4:B6"/>
    <mergeCell ref="J5:J6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Динамика собств</vt:lpstr>
      <vt:lpstr>Доходы</vt:lpstr>
      <vt:lpstr>налоговые</vt:lpstr>
      <vt:lpstr>неналоговые</vt:lpstr>
      <vt:lpstr>Безвозмездные</vt:lpstr>
      <vt:lpstr>Свод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</dc:creator>
  <cp:lastModifiedBy>Агаркова</cp:lastModifiedBy>
  <cp:lastPrinted>2020-11-19T14:07:29Z</cp:lastPrinted>
  <dcterms:created xsi:type="dcterms:W3CDTF">2019-10-26T19:01:34Z</dcterms:created>
  <dcterms:modified xsi:type="dcterms:W3CDTF">2020-11-25T10:24:08Z</dcterms:modified>
</cp:coreProperties>
</file>