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630" yWindow="600" windowWidth="37095" windowHeight="17055" firstSheet="1" activeTab="1"/>
  </bookViews>
  <sheets>
    <sheet name="40204810200000000013" sheetId="2" state="hidden" r:id="rId1"/>
    <sheet name="в тыс.руб." sheetId="3" r:id="rId2"/>
  </sheets>
  <definedNames>
    <definedName name="_xlnm.Print_Titles" localSheetId="0">'40204810200000000013'!#REF!</definedName>
    <definedName name="_xlnm.Print_Titles" localSheetId="1">'в тыс.руб.'!#REF!</definedName>
  </definedNames>
  <calcPr calcId="145621"/>
</workbook>
</file>

<file path=xl/calcChain.xml><?xml version="1.0" encoding="utf-8"?>
<calcChain xmlns="http://schemas.openxmlformats.org/spreadsheetml/2006/main">
  <c r="F90" i="2" l="1"/>
  <c r="K82" i="3" l="1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26" i="3"/>
  <c r="L27" i="3"/>
  <c r="L28" i="3"/>
  <c r="L29" i="3"/>
  <c r="L30" i="3"/>
  <c r="L31" i="3"/>
  <c r="L32" i="3"/>
  <c r="L33" i="3"/>
  <c r="L35" i="3"/>
  <c r="L36" i="3"/>
  <c r="L37" i="3"/>
  <c r="L38" i="3"/>
  <c r="L39" i="3"/>
  <c r="L40" i="3"/>
  <c r="L41" i="3"/>
  <c r="L43" i="3"/>
  <c r="L44" i="3"/>
  <c r="L45" i="3"/>
  <c r="L46" i="3"/>
  <c r="L47" i="3"/>
  <c r="L48" i="3"/>
  <c r="L49" i="3"/>
  <c r="L50" i="3"/>
  <c r="L51" i="3"/>
  <c r="L52" i="3"/>
  <c r="L53" i="3"/>
  <c r="L54" i="3"/>
  <c r="L55" i="3"/>
  <c r="L56" i="3"/>
  <c r="L57" i="3"/>
  <c r="L58" i="3"/>
  <c r="L59" i="3"/>
  <c r="L60" i="3"/>
  <c r="L61" i="3"/>
  <c r="L62" i="3"/>
  <c r="L63" i="3"/>
  <c r="L64" i="3"/>
  <c r="L65" i="3"/>
  <c r="L66" i="3"/>
  <c r="L67" i="3"/>
  <c r="L68" i="3"/>
  <c r="L69" i="3"/>
  <c r="L70" i="3"/>
  <c r="L71" i="3"/>
  <c r="L72" i="3"/>
  <c r="L73" i="3"/>
  <c r="L74" i="3"/>
  <c r="L75" i="3"/>
  <c r="L76" i="3"/>
  <c r="L77" i="3"/>
  <c r="L78" i="3"/>
  <c r="L79" i="3"/>
  <c r="L80" i="3"/>
  <c r="L81" i="3"/>
  <c r="L82" i="3"/>
  <c r="L83" i="3"/>
  <c r="L84" i="3"/>
  <c r="L85" i="3"/>
  <c r="L86" i="3"/>
  <c r="L87" i="3"/>
  <c r="L88" i="3"/>
  <c r="L89" i="3"/>
  <c r="L90" i="3"/>
  <c r="L91" i="3"/>
  <c r="L92" i="3"/>
  <c r="L93" i="3"/>
  <c r="L94" i="3"/>
  <c r="L95" i="3"/>
  <c r="L96" i="3"/>
  <c r="L97" i="3"/>
  <c r="L98" i="3"/>
  <c r="L99" i="3"/>
  <c r="L100" i="3"/>
  <c r="L101" i="3"/>
  <c r="L102" i="3"/>
  <c r="L103" i="3"/>
  <c r="L104" i="3"/>
  <c r="L105" i="3"/>
  <c r="L106" i="3"/>
  <c r="L107" i="3"/>
  <c r="L108" i="3"/>
  <c r="L109" i="3"/>
  <c r="L110" i="3"/>
  <c r="L111" i="3"/>
  <c r="L112" i="3"/>
  <c r="L113" i="3"/>
  <c r="L114" i="3"/>
  <c r="L115" i="3"/>
  <c r="L116" i="3"/>
  <c r="L117" i="3"/>
  <c r="L118" i="3"/>
  <c r="L119" i="3"/>
  <c r="L120" i="3"/>
  <c r="L121" i="3"/>
  <c r="L122" i="3"/>
  <c r="L123" i="3"/>
  <c r="K9" i="3"/>
  <c r="K10" i="3"/>
  <c r="K11" i="3"/>
  <c r="K12" i="3"/>
  <c r="K13" i="3"/>
  <c r="K14" i="3"/>
  <c r="K15" i="3"/>
  <c r="K16" i="3"/>
  <c r="K17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31" i="3"/>
  <c r="K32" i="3"/>
  <c r="K33" i="3"/>
  <c r="K35" i="3"/>
  <c r="K36" i="3"/>
  <c r="K37" i="3"/>
  <c r="K38" i="3"/>
  <c r="K39" i="3"/>
  <c r="K40" i="3"/>
  <c r="K41" i="3"/>
  <c r="K43" i="3"/>
  <c r="K44" i="3"/>
  <c r="K45" i="3"/>
  <c r="K46" i="3"/>
  <c r="K47" i="3"/>
  <c r="K48" i="3"/>
  <c r="K49" i="3"/>
  <c r="K50" i="3"/>
  <c r="K51" i="3"/>
  <c r="K52" i="3"/>
  <c r="K53" i="3"/>
  <c r="K54" i="3"/>
  <c r="K55" i="3"/>
  <c r="K56" i="3"/>
  <c r="K57" i="3"/>
  <c r="K58" i="3"/>
  <c r="K59" i="3"/>
  <c r="K60" i="3"/>
  <c r="K61" i="3"/>
  <c r="K62" i="3"/>
  <c r="K63" i="3"/>
  <c r="K64" i="3"/>
  <c r="K65" i="3"/>
  <c r="K66" i="3"/>
  <c r="K67" i="3"/>
  <c r="K68" i="3"/>
  <c r="K69" i="3"/>
  <c r="K70" i="3"/>
  <c r="K71" i="3"/>
  <c r="K72" i="3"/>
  <c r="K73" i="3"/>
  <c r="K74" i="3"/>
  <c r="K75" i="3"/>
  <c r="K76" i="3"/>
  <c r="K77" i="3"/>
  <c r="K78" i="3"/>
  <c r="K79" i="3"/>
  <c r="K80" i="3"/>
  <c r="K81" i="3"/>
  <c r="K83" i="3"/>
  <c r="K84" i="3"/>
  <c r="K85" i="3"/>
  <c r="K86" i="3"/>
  <c r="K87" i="3"/>
  <c r="K88" i="3"/>
  <c r="K89" i="3"/>
  <c r="K90" i="3"/>
  <c r="K91" i="3"/>
  <c r="K92" i="3"/>
  <c r="K93" i="3"/>
  <c r="K94" i="3"/>
  <c r="K95" i="3"/>
  <c r="K96" i="3"/>
  <c r="K97" i="3"/>
  <c r="K98" i="3"/>
  <c r="K99" i="3"/>
  <c r="K100" i="3"/>
  <c r="K101" i="3"/>
  <c r="K102" i="3"/>
  <c r="K103" i="3"/>
  <c r="K104" i="3"/>
  <c r="K105" i="3"/>
  <c r="K106" i="3"/>
  <c r="K107" i="3"/>
  <c r="K108" i="3"/>
  <c r="K109" i="3"/>
  <c r="K110" i="3"/>
  <c r="K111" i="3"/>
  <c r="K112" i="3"/>
  <c r="K113" i="3"/>
  <c r="K114" i="3"/>
  <c r="K115" i="3"/>
  <c r="K116" i="3"/>
  <c r="K117" i="3"/>
  <c r="K118" i="3"/>
  <c r="K119" i="3"/>
  <c r="K120" i="3"/>
  <c r="K121" i="3"/>
  <c r="K122" i="3"/>
  <c r="K123" i="3"/>
  <c r="D8" i="3"/>
  <c r="E8" i="3"/>
  <c r="D9" i="3"/>
  <c r="E9" i="3"/>
  <c r="F9" i="3"/>
  <c r="D10" i="3"/>
  <c r="E10" i="3"/>
  <c r="F10" i="3"/>
  <c r="H10" i="3" s="1"/>
  <c r="D11" i="3"/>
  <c r="E11" i="3"/>
  <c r="F11" i="3"/>
  <c r="D12" i="3"/>
  <c r="E12" i="3"/>
  <c r="F12" i="3"/>
  <c r="D13" i="3"/>
  <c r="E13" i="3"/>
  <c r="F13" i="3"/>
  <c r="D14" i="3"/>
  <c r="E14" i="3"/>
  <c r="F14" i="3"/>
  <c r="D15" i="3"/>
  <c r="E15" i="3"/>
  <c r="F15" i="3"/>
  <c r="D16" i="3"/>
  <c r="E16" i="3"/>
  <c r="F16" i="3"/>
  <c r="D17" i="3"/>
  <c r="E17" i="3"/>
  <c r="F17" i="3"/>
  <c r="D18" i="3"/>
  <c r="E18" i="3"/>
  <c r="F18" i="3"/>
  <c r="D19" i="3"/>
  <c r="E19" i="3"/>
  <c r="F19" i="3"/>
  <c r="D20" i="3"/>
  <c r="E20" i="3"/>
  <c r="F20" i="3"/>
  <c r="D21" i="3"/>
  <c r="E21" i="3"/>
  <c r="F21" i="3"/>
  <c r="D22" i="3"/>
  <c r="E22" i="3"/>
  <c r="F22" i="3"/>
  <c r="D23" i="3"/>
  <c r="E23" i="3"/>
  <c r="F23" i="3"/>
  <c r="D24" i="3"/>
  <c r="E24" i="3"/>
  <c r="F24" i="3"/>
  <c r="D25" i="3"/>
  <c r="E25" i="3"/>
  <c r="F25" i="3"/>
  <c r="D26" i="3"/>
  <c r="E26" i="3"/>
  <c r="F26" i="3"/>
  <c r="D27" i="3"/>
  <c r="E27" i="3"/>
  <c r="F27" i="3"/>
  <c r="D28" i="3"/>
  <c r="E28" i="3"/>
  <c r="F28" i="3"/>
  <c r="D29" i="3"/>
  <c r="E29" i="3"/>
  <c r="F29" i="3"/>
  <c r="D30" i="3"/>
  <c r="E30" i="3"/>
  <c r="F30" i="3"/>
  <c r="D31" i="3"/>
  <c r="E31" i="3"/>
  <c r="F31" i="3"/>
  <c r="D32" i="3"/>
  <c r="E32" i="3"/>
  <c r="F32" i="3"/>
  <c r="D33" i="3"/>
  <c r="E33" i="3"/>
  <c r="F33" i="3"/>
  <c r="D34" i="3"/>
  <c r="E34" i="3"/>
  <c r="D35" i="3"/>
  <c r="E35" i="3"/>
  <c r="F35" i="3"/>
  <c r="D36" i="3"/>
  <c r="E36" i="3"/>
  <c r="F36" i="3"/>
  <c r="D37" i="3"/>
  <c r="E37" i="3"/>
  <c r="F37" i="3"/>
  <c r="D38" i="3"/>
  <c r="E38" i="3"/>
  <c r="F38" i="3"/>
  <c r="D39" i="3"/>
  <c r="E39" i="3"/>
  <c r="F39" i="3"/>
  <c r="D40" i="3"/>
  <c r="E40" i="3"/>
  <c r="F40" i="3"/>
  <c r="D41" i="3"/>
  <c r="E41" i="3"/>
  <c r="F41" i="3"/>
  <c r="D42" i="3"/>
  <c r="E42" i="3"/>
  <c r="D43" i="3"/>
  <c r="E43" i="3"/>
  <c r="F43" i="3"/>
  <c r="H43" i="3" s="1"/>
  <c r="D44" i="3"/>
  <c r="E44" i="3"/>
  <c r="F44" i="3"/>
  <c r="D45" i="3"/>
  <c r="E45" i="3"/>
  <c r="F45" i="3"/>
  <c r="D46" i="3"/>
  <c r="E46" i="3"/>
  <c r="F46" i="3"/>
  <c r="D47" i="3"/>
  <c r="E47" i="3"/>
  <c r="I47" i="3" s="1"/>
  <c r="F47" i="3"/>
  <c r="D48" i="3"/>
  <c r="E48" i="3"/>
  <c r="F48" i="3"/>
  <c r="J48" i="3" s="1"/>
  <c r="D49" i="3"/>
  <c r="E49" i="3"/>
  <c r="F49" i="3"/>
  <c r="D50" i="3"/>
  <c r="E50" i="3"/>
  <c r="F50" i="3"/>
  <c r="D51" i="3"/>
  <c r="E51" i="3"/>
  <c r="F51" i="3"/>
  <c r="D52" i="3"/>
  <c r="E52" i="3"/>
  <c r="F52" i="3"/>
  <c r="H52" i="3" s="1"/>
  <c r="D53" i="3"/>
  <c r="E53" i="3"/>
  <c r="F53" i="3"/>
  <c r="D54" i="3"/>
  <c r="H54" i="3" s="1"/>
  <c r="E54" i="3"/>
  <c r="F54" i="3"/>
  <c r="D55" i="3"/>
  <c r="E55" i="3"/>
  <c r="I55" i="3" s="1"/>
  <c r="F55" i="3"/>
  <c r="D56" i="3"/>
  <c r="E56" i="3"/>
  <c r="F56" i="3"/>
  <c r="D57" i="3"/>
  <c r="E57" i="3"/>
  <c r="F57" i="3"/>
  <c r="D58" i="3"/>
  <c r="E58" i="3"/>
  <c r="F58" i="3"/>
  <c r="D59" i="3"/>
  <c r="E59" i="3"/>
  <c r="I59" i="3" s="1"/>
  <c r="F59" i="3"/>
  <c r="D60" i="3"/>
  <c r="E60" i="3"/>
  <c r="F60" i="3"/>
  <c r="D61" i="3"/>
  <c r="E61" i="3"/>
  <c r="F61" i="3"/>
  <c r="D62" i="3"/>
  <c r="E62" i="3"/>
  <c r="F62" i="3"/>
  <c r="D63" i="3"/>
  <c r="E63" i="3"/>
  <c r="F63" i="3"/>
  <c r="D64" i="3"/>
  <c r="E64" i="3"/>
  <c r="F64" i="3"/>
  <c r="I64" i="3" s="1"/>
  <c r="D65" i="3"/>
  <c r="E65" i="3"/>
  <c r="F65" i="3"/>
  <c r="D66" i="3"/>
  <c r="E66" i="3"/>
  <c r="F66" i="3"/>
  <c r="D67" i="3"/>
  <c r="E67" i="3"/>
  <c r="I67" i="3" s="1"/>
  <c r="F67" i="3"/>
  <c r="D68" i="3"/>
  <c r="E68" i="3"/>
  <c r="F68" i="3"/>
  <c r="H68" i="3" s="1"/>
  <c r="D69" i="3"/>
  <c r="E69" i="3"/>
  <c r="F69" i="3"/>
  <c r="D70" i="3"/>
  <c r="H70" i="3" s="1"/>
  <c r="E70" i="3"/>
  <c r="F70" i="3"/>
  <c r="D71" i="3"/>
  <c r="E71" i="3"/>
  <c r="J71" i="3" s="1"/>
  <c r="F71" i="3"/>
  <c r="D72" i="3"/>
  <c r="E72" i="3"/>
  <c r="F72" i="3"/>
  <c r="I72" i="3" s="1"/>
  <c r="D73" i="3"/>
  <c r="E73" i="3"/>
  <c r="F73" i="3"/>
  <c r="D74" i="3"/>
  <c r="E74" i="3"/>
  <c r="F74" i="3"/>
  <c r="D75" i="3"/>
  <c r="E75" i="3"/>
  <c r="J75" i="3" s="1"/>
  <c r="F75" i="3"/>
  <c r="D76" i="3"/>
  <c r="E76" i="3"/>
  <c r="D77" i="3"/>
  <c r="E77" i="3"/>
  <c r="F77" i="3"/>
  <c r="D78" i="3"/>
  <c r="E78" i="3"/>
  <c r="F78" i="3"/>
  <c r="D79" i="3"/>
  <c r="E79" i="3"/>
  <c r="I79" i="3" s="1"/>
  <c r="F79" i="3"/>
  <c r="D80" i="3"/>
  <c r="E80" i="3"/>
  <c r="F80" i="3"/>
  <c r="G80" i="3" s="1"/>
  <c r="D81" i="3"/>
  <c r="E81" i="3"/>
  <c r="F81" i="3"/>
  <c r="D82" i="3"/>
  <c r="E82" i="3"/>
  <c r="J82" i="3" s="1"/>
  <c r="F82" i="3"/>
  <c r="D83" i="3"/>
  <c r="E83" i="3"/>
  <c r="F83" i="3"/>
  <c r="D84" i="3"/>
  <c r="E84" i="3"/>
  <c r="F84" i="3"/>
  <c r="J84" i="3" s="1"/>
  <c r="D85" i="3"/>
  <c r="E85" i="3"/>
  <c r="F85" i="3"/>
  <c r="D86" i="3"/>
  <c r="E86" i="3"/>
  <c r="I86" i="3" s="1"/>
  <c r="F86" i="3"/>
  <c r="D87" i="3"/>
  <c r="E87" i="3"/>
  <c r="F87" i="3"/>
  <c r="I87" i="3" s="1"/>
  <c r="D88" i="3"/>
  <c r="E88" i="3"/>
  <c r="D89" i="3"/>
  <c r="E89" i="3"/>
  <c r="F89" i="3"/>
  <c r="D90" i="3"/>
  <c r="G90" i="3" s="1"/>
  <c r="E90" i="3"/>
  <c r="F90" i="3"/>
  <c r="D91" i="3"/>
  <c r="E91" i="3"/>
  <c r="F91" i="3"/>
  <c r="G91" i="3" s="1"/>
  <c r="D92" i="3"/>
  <c r="E92" i="3"/>
  <c r="F92" i="3"/>
  <c r="J92" i="3" s="1"/>
  <c r="D93" i="3"/>
  <c r="E93" i="3"/>
  <c r="F93" i="3"/>
  <c r="D94" i="3"/>
  <c r="E94" i="3"/>
  <c r="F94" i="3"/>
  <c r="D95" i="3"/>
  <c r="E95" i="3"/>
  <c r="I95" i="3" s="1"/>
  <c r="F95" i="3"/>
  <c r="D96" i="3"/>
  <c r="E96" i="3"/>
  <c r="F96" i="3"/>
  <c r="J96" i="3" s="1"/>
  <c r="D97" i="3"/>
  <c r="E97" i="3"/>
  <c r="F97" i="3"/>
  <c r="D98" i="3"/>
  <c r="E98" i="3"/>
  <c r="J98" i="3" s="1"/>
  <c r="F98" i="3"/>
  <c r="D99" i="3"/>
  <c r="E99" i="3"/>
  <c r="J99" i="3" s="1"/>
  <c r="F99" i="3"/>
  <c r="D100" i="3"/>
  <c r="E100" i="3"/>
  <c r="F100" i="3"/>
  <c r="D101" i="3"/>
  <c r="E101" i="3"/>
  <c r="F101" i="3"/>
  <c r="D102" i="3"/>
  <c r="E102" i="3"/>
  <c r="I102" i="3" s="1"/>
  <c r="F102" i="3"/>
  <c r="D103" i="3"/>
  <c r="E103" i="3"/>
  <c r="I103" i="3" s="1"/>
  <c r="F103" i="3"/>
  <c r="D104" i="3"/>
  <c r="E104" i="3"/>
  <c r="F104" i="3"/>
  <c r="I104" i="3" s="1"/>
  <c r="D105" i="3"/>
  <c r="E105" i="3"/>
  <c r="F105" i="3"/>
  <c r="H105" i="3" s="1"/>
  <c r="D106" i="3"/>
  <c r="E106" i="3"/>
  <c r="J106" i="3" s="1"/>
  <c r="F106" i="3"/>
  <c r="D107" i="3"/>
  <c r="E107" i="3"/>
  <c r="F107" i="3"/>
  <c r="D108" i="3"/>
  <c r="E108" i="3"/>
  <c r="F108" i="3"/>
  <c r="I108" i="3" s="1"/>
  <c r="D109" i="3"/>
  <c r="E109" i="3"/>
  <c r="F109" i="3"/>
  <c r="D110" i="3"/>
  <c r="E110" i="3"/>
  <c r="F110" i="3"/>
  <c r="D111" i="3"/>
  <c r="E111" i="3"/>
  <c r="I111" i="3" s="1"/>
  <c r="F111" i="3"/>
  <c r="G111" i="3" s="1"/>
  <c r="D112" i="3"/>
  <c r="E112" i="3"/>
  <c r="F112" i="3"/>
  <c r="I112" i="3" s="1"/>
  <c r="D113" i="3"/>
  <c r="E113" i="3"/>
  <c r="F113" i="3"/>
  <c r="D114" i="3"/>
  <c r="H114" i="3" s="1"/>
  <c r="E114" i="3"/>
  <c r="F114" i="3"/>
  <c r="D115" i="3"/>
  <c r="E115" i="3"/>
  <c r="J115" i="3" s="1"/>
  <c r="F115" i="3"/>
  <c r="D116" i="3"/>
  <c r="E116" i="3"/>
  <c r="F116" i="3"/>
  <c r="J116" i="3" s="1"/>
  <c r="D117" i="3"/>
  <c r="E117" i="3"/>
  <c r="F117" i="3"/>
  <c r="D118" i="3"/>
  <c r="E118" i="3"/>
  <c r="J118" i="3" s="1"/>
  <c r="F118" i="3"/>
  <c r="D119" i="3"/>
  <c r="E119" i="3"/>
  <c r="J119" i="3" s="1"/>
  <c r="F119" i="3"/>
  <c r="D120" i="3"/>
  <c r="E120" i="3"/>
  <c r="F120" i="3"/>
  <c r="I120" i="3" s="1"/>
  <c r="D121" i="3"/>
  <c r="H121" i="3" s="1"/>
  <c r="E121" i="3"/>
  <c r="F121" i="3"/>
  <c r="D122" i="3"/>
  <c r="E122" i="3"/>
  <c r="J122" i="3" s="1"/>
  <c r="F122" i="3"/>
  <c r="D123" i="3"/>
  <c r="E123" i="3"/>
  <c r="I123" i="3" s="1"/>
  <c r="F123" i="3"/>
  <c r="D124" i="3"/>
  <c r="E124" i="3"/>
  <c r="E7" i="3"/>
  <c r="D7" i="3"/>
  <c r="J123" i="3"/>
  <c r="G123" i="3"/>
  <c r="H111" i="3"/>
  <c r="I107" i="3"/>
  <c r="H107" i="3"/>
  <c r="I101" i="3"/>
  <c r="H101" i="3"/>
  <c r="G99" i="3"/>
  <c r="H94" i="3"/>
  <c r="G93" i="3"/>
  <c r="G89" i="3"/>
  <c r="H87" i="3"/>
  <c r="I85" i="3"/>
  <c r="H85" i="3"/>
  <c r="G83" i="3"/>
  <c r="I81" i="3"/>
  <c r="G81" i="3"/>
  <c r="H79" i="3"/>
  <c r="G79" i="3"/>
  <c r="G78" i="3"/>
  <c r="G75" i="3"/>
  <c r="G74" i="3"/>
  <c r="G73" i="3"/>
  <c r="I71" i="3"/>
  <c r="G71" i="3"/>
  <c r="H69" i="3"/>
  <c r="G69" i="3"/>
  <c r="J67" i="3"/>
  <c r="H67" i="3"/>
  <c r="G67" i="3"/>
  <c r="J65" i="3"/>
  <c r="H65" i="3"/>
  <c r="G65" i="3"/>
  <c r="J63" i="3"/>
  <c r="I63" i="3"/>
  <c r="H63" i="3"/>
  <c r="G63" i="3"/>
  <c r="H62" i="3"/>
  <c r="J59" i="3"/>
  <c r="H59" i="3"/>
  <c r="G59" i="3"/>
  <c r="J58" i="3"/>
  <c r="J57" i="3"/>
  <c r="H57" i="3"/>
  <c r="G57" i="3"/>
  <c r="G56" i="3"/>
  <c r="H55" i="3"/>
  <c r="G55" i="3"/>
  <c r="H53" i="3"/>
  <c r="G53" i="3"/>
  <c r="J52" i="3"/>
  <c r="J51" i="3"/>
  <c r="I51" i="3"/>
  <c r="H51" i="3"/>
  <c r="G51" i="3"/>
  <c r="I49" i="3"/>
  <c r="H49" i="3"/>
  <c r="G49" i="3"/>
  <c r="I48" i="3"/>
  <c r="J47" i="3"/>
  <c r="H47" i="3"/>
  <c r="G47" i="3"/>
  <c r="G46" i="3"/>
  <c r="G45" i="3"/>
  <c r="I43" i="3"/>
  <c r="I41" i="3"/>
  <c r="G41" i="3"/>
  <c r="J40" i="3"/>
  <c r="I40" i="3"/>
  <c r="G40" i="3"/>
  <c r="G39" i="3"/>
  <c r="H38" i="3"/>
  <c r="G37" i="3"/>
  <c r="J36" i="3"/>
  <c r="I36" i="3"/>
  <c r="G36" i="3"/>
  <c r="G35" i="3"/>
  <c r="H33" i="3"/>
  <c r="G33" i="3"/>
  <c r="I32" i="3"/>
  <c r="H31" i="3"/>
  <c r="I31" i="3"/>
  <c r="H30" i="3"/>
  <c r="G29" i="3"/>
  <c r="J28" i="3"/>
  <c r="I28" i="3"/>
  <c r="J27" i="3"/>
  <c r="I27" i="3"/>
  <c r="H27" i="3"/>
  <c r="G27" i="3"/>
  <c r="I26" i="3"/>
  <c r="G25" i="3"/>
  <c r="H25" i="3"/>
  <c r="J24" i="3"/>
  <c r="I24" i="3"/>
  <c r="G24" i="3"/>
  <c r="I23" i="3"/>
  <c r="H23" i="3"/>
  <c r="G23" i="3"/>
  <c r="I22" i="3"/>
  <c r="G21" i="3"/>
  <c r="J20" i="3"/>
  <c r="I20" i="3"/>
  <c r="J19" i="3"/>
  <c r="I19" i="3"/>
  <c r="H19" i="3"/>
  <c r="G19" i="3"/>
  <c r="G18" i="3"/>
  <c r="H17" i="3"/>
  <c r="G17" i="3"/>
  <c r="I16" i="3"/>
  <c r="G16" i="3"/>
  <c r="J15" i="3"/>
  <c r="I15" i="3"/>
  <c r="H15" i="3"/>
  <c r="G15" i="3"/>
  <c r="I13" i="3"/>
  <c r="H13" i="3"/>
  <c r="G13" i="3"/>
  <c r="I12" i="3"/>
  <c r="H12" i="3"/>
  <c r="J11" i="3"/>
  <c r="I11" i="3"/>
  <c r="H11" i="3"/>
  <c r="G11" i="3"/>
  <c r="H9" i="3"/>
  <c r="G9" i="3"/>
  <c r="K38" i="2"/>
  <c r="H8" i="2"/>
  <c r="H9" i="2"/>
  <c r="H10" i="2"/>
  <c r="H11" i="2"/>
  <c r="H12" i="2"/>
  <c r="H14" i="2"/>
  <c r="H15" i="2"/>
  <c r="H16" i="2"/>
  <c r="H18" i="2"/>
  <c r="H19" i="2"/>
  <c r="H21" i="2"/>
  <c r="H22" i="2"/>
  <c r="H23" i="2"/>
  <c r="H25" i="2"/>
  <c r="H26" i="2"/>
  <c r="H27" i="2"/>
  <c r="H29" i="2"/>
  <c r="H31" i="2"/>
  <c r="H32" i="2"/>
  <c r="H35" i="2"/>
  <c r="H37" i="2"/>
  <c r="H42" i="2"/>
  <c r="H45" i="2"/>
  <c r="H46" i="2"/>
  <c r="H48" i="2"/>
  <c r="H50" i="2"/>
  <c r="H51" i="2"/>
  <c r="H52" i="2"/>
  <c r="H53" i="2"/>
  <c r="H54" i="2"/>
  <c r="H56" i="2"/>
  <c r="H57" i="2"/>
  <c r="H58" i="2"/>
  <c r="H61" i="2"/>
  <c r="H62" i="2"/>
  <c r="H64" i="2"/>
  <c r="H66" i="2"/>
  <c r="H68" i="2"/>
  <c r="H69" i="2"/>
  <c r="H77" i="2"/>
  <c r="H78" i="2"/>
  <c r="H83" i="2"/>
  <c r="H84" i="2"/>
  <c r="H85" i="2"/>
  <c r="H86" i="2"/>
  <c r="H88" i="2"/>
  <c r="H89" i="2"/>
  <c r="H90" i="2"/>
  <c r="H91" i="2"/>
  <c r="H93" i="2"/>
  <c r="H100" i="2"/>
  <c r="H101" i="2"/>
  <c r="H103" i="2"/>
  <c r="H106" i="2"/>
  <c r="H107" i="2"/>
  <c r="H110" i="2"/>
  <c r="H111" i="2"/>
  <c r="H114" i="2"/>
  <c r="H115" i="2"/>
  <c r="H117" i="2"/>
  <c r="H119" i="2"/>
  <c r="H120" i="2"/>
  <c r="H122" i="2"/>
  <c r="J8" i="2"/>
  <c r="J9" i="2"/>
  <c r="J10" i="2"/>
  <c r="J12" i="2"/>
  <c r="J14" i="2"/>
  <c r="J16" i="2"/>
  <c r="J18" i="2"/>
  <c r="J19" i="2"/>
  <c r="J23" i="2"/>
  <c r="J25" i="2"/>
  <c r="J26" i="2"/>
  <c r="J27" i="2"/>
  <c r="J29" i="2"/>
  <c r="J35" i="2"/>
  <c r="J36" i="2"/>
  <c r="J37" i="2"/>
  <c r="J39" i="2"/>
  <c r="J40" i="2"/>
  <c r="J42" i="2"/>
  <c r="J45" i="2"/>
  <c r="J46" i="2"/>
  <c r="J48" i="2"/>
  <c r="J50" i="2"/>
  <c r="J51" i="2"/>
  <c r="J52" i="2"/>
  <c r="J53" i="2"/>
  <c r="J54" i="2"/>
  <c r="J56" i="2"/>
  <c r="J57" i="2"/>
  <c r="J58" i="2"/>
  <c r="J61" i="2"/>
  <c r="J62" i="2"/>
  <c r="J64" i="2"/>
  <c r="J65" i="2"/>
  <c r="J66" i="2"/>
  <c r="J68" i="2"/>
  <c r="J69" i="2"/>
  <c r="J71" i="2"/>
  <c r="J73" i="2"/>
  <c r="J74" i="2"/>
  <c r="J77" i="2"/>
  <c r="J78" i="2"/>
  <c r="J80" i="2"/>
  <c r="J81" i="2"/>
  <c r="J83" i="2"/>
  <c r="J84" i="2"/>
  <c r="J85" i="2"/>
  <c r="J86" i="2"/>
  <c r="J88" i="2"/>
  <c r="J89" i="2"/>
  <c r="J90" i="2"/>
  <c r="J91" i="2"/>
  <c r="J93" i="2"/>
  <c r="J95" i="2"/>
  <c r="J96" i="2"/>
  <c r="J98" i="2"/>
  <c r="J100" i="2"/>
  <c r="J101" i="2"/>
  <c r="J103" i="2"/>
  <c r="J106" i="2"/>
  <c r="J107" i="2"/>
  <c r="J110" i="2"/>
  <c r="J111" i="2"/>
  <c r="J114" i="2"/>
  <c r="J115" i="2"/>
  <c r="J117" i="2"/>
  <c r="J119" i="2"/>
  <c r="J120" i="2"/>
  <c r="J122" i="2"/>
  <c r="I8" i="2"/>
  <c r="I9" i="2"/>
  <c r="I10" i="2"/>
  <c r="I11" i="2"/>
  <c r="I12" i="2"/>
  <c r="I14" i="2"/>
  <c r="I15" i="2"/>
  <c r="I16" i="2"/>
  <c r="I18" i="2"/>
  <c r="I19" i="2"/>
  <c r="I21" i="2"/>
  <c r="I22" i="2"/>
  <c r="I23" i="2"/>
  <c r="I25" i="2"/>
  <c r="I26" i="2"/>
  <c r="I27" i="2"/>
  <c r="I29" i="2"/>
  <c r="I31" i="2"/>
  <c r="I32" i="2"/>
  <c r="I35" i="2"/>
  <c r="I36" i="2"/>
  <c r="I37" i="2"/>
  <c r="I39" i="2"/>
  <c r="I40" i="2"/>
  <c r="I42" i="2"/>
  <c r="I45" i="2"/>
  <c r="I46" i="2"/>
  <c r="I48" i="2"/>
  <c r="I50" i="2"/>
  <c r="I51" i="2"/>
  <c r="I52" i="2"/>
  <c r="I53" i="2"/>
  <c r="I54" i="2"/>
  <c r="I56" i="2"/>
  <c r="I57" i="2"/>
  <c r="I58" i="2"/>
  <c r="I61" i="2"/>
  <c r="I62" i="2"/>
  <c r="I64" i="2"/>
  <c r="I65" i="2"/>
  <c r="I66" i="2"/>
  <c r="I68" i="2"/>
  <c r="I69" i="2"/>
  <c r="I71" i="2"/>
  <c r="I73" i="2"/>
  <c r="I74" i="2"/>
  <c r="I77" i="2"/>
  <c r="I78" i="2"/>
  <c r="I80" i="2"/>
  <c r="I81" i="2"/>
  <c r="I83" i="2"/>
  <c r="I84" i="2"/>
  <c r="I85" i="2"/>
  <c r="I86" i="2"/>
  <c r="I88" i="2"/>
  <c r="I89" i="2"/>
  <c r="I90" i="2"/>
  <c r="I91" i="2"/>
  <c r="I93" i="2"/>
  <c r="I95" i="2"/>
  <c r="I96" i="2"/>
  <c r="I98" i="2"/>
  <c r="I100" i="2"/>
  <c r="I101" i="2"/>
  <c r="I103" i="2"/>
  <c r="I106" i="2"/>
  <c r="I107" i="2"/>
  <c r="I110" i="2"/>
  <c r="I111" i="2"/>
  <c r="I114" i="2"/>
  <c r="I115" i="2"/>
  <c r="I117" i="2"/>
  <c r="I119" i="2"/>
  <c r="I120" i="2"/>
  <c r="I122" i="2"/>
  <c r="G8" i="2"/>
  <c r="G9" i="2"/>
  <c r="G10" i="2"/>
  <c r="G11" i="2"/>
  <c r="G12" i="2"/>
  <c r="G14" i="2"/>
  <c r="G15" i="2"/>
  <c r="G16" i="2"/>
  <c r="G18" i="2"/>
  <c r="G19" i="2"/>
  <c r="G21" i="2"/>
  <c r="G22" i="2"/>
  <c r="G23" i="2"/>
  <c r="G25" i="2"/>
  <c r="G26" i="2"/>
  <c r="G27" i="2"/>
  <c r="G29" i="2"/>
  <c r="G31" i="2"/>
  <c r="G32" i="2"/>
  <c r="G35" i="2"/>
  <c r="G36" i="2"/>
  <c r="G37" i="2"/>
  <c r="G39" i="2"/>
  <c r="G40" i="2"/>
  <c r="G42" i="2"/>
  <c r="G45" i="2"/>
  <c r="G46" i="2"/>
  <c r="G48" i="2"/>
  <c r="G50" i="2"/>
  <c r="G51" i="2"/>
  <c r="G52" i="2"/>
  <c r="G53" i="2"/>
  <c r="G54" i="2"/>
  <c r="G56" i="2"/>
  <c r="G57" i="2"/>
  <c r="G58" i="2"/>
  <c r="G61" i="2"/>
  <c r="G62" i="2"/>
  <c r="G64" i="2"/>
  <c r="G65" i="2"/>
  <c r="G66" i="2"/>
  <c r="G68" i="2"/>
  <c r="G69" i="2"/>
  <c r="G71" i="2"/>
  <c r="G73" i="2"/>
  <c r="G74" i="2"/>
  <c r="G77" i="2"/>
  <c r="G78" i="2"/>
  <c r="G80" i="2"/>
  <c r="G81" i="2"/>
  <c r="G83" i="2"/>
  <c r="G84" i="2"/>
  <c r="G85" i="2"/>
  <c r="G86" i="2"/>
  <c r="G88" i="2"/>
  <c r="G89" i="2"/>
  <c r="G90" i="2"/>
  <c r="G91" i="2"/>
  <c r="G93" i="2"/>
  <c r="G95" i="2"/>
  <c r="G96" i="2"/>
  <c r="G98" i="2"/>
  <c r="G100" i="2"/>
  <c r="G101" i="2"/>
  <c r="G103" i="2"/>
  <c r="G106" i="2"/>
  <c r="G107" i="2"/>
  <c r="G110" i="2"/>
  <c r="G111" i="2"/>
  <c r="G114" i="2"/>
  <c r="G115" i="2"/>
  <c r="G117" i="2"/>
  <c r="G119" i="2"/>
  <c r="G120" i="2"/>
  <c r="G122" i="2"/>
  <c r="F118" i="2"/>
  <c r="J118" i="2" s="1"/>
  <c r="E121" i="2"/>
  <c r="F121" i="2"/>
  <c r="J121" i="2" s="1"/>
  <c r="K121" i="2"/>
  <c r="L121" i="2"/>
  <c r="E118" i="2"/>
  <c r="K118" i="2"/>
  <c r="L118" i="2"/>
  <c r="E116" i="2"/>
  <c r="F116" i="2"/>
  <c r="K116" i="2"/>
  <c r="L116" i="2"/>
  <c r="E113" i="2"/>
  <c r="E112" i="2" s="1"/>
  <c r="F113" i="2"/>
  <c r="F112" i="2" s="1"/>
  <c r="K113" i="2"/>
  <c r="L113" i="2"/>
  <c r="E109" i="2"/>
  <c r="E108" i="2" s="1"/>
  <c r="F109" i="2"/>
  <c r="F108" i="2" s="1"/>
  <c r="K109" i="2"/>
  <c r="K108" i="2" s="1"/>
  <c r="L109" i="2"/>
  <c r="L108" i="2" s="1"/>
  <c r="E105" i="2"/>
  <c r="F105" i="2"/>
  <c r="F104" i="2" s="1"/>
  <c r="K105" i="2"/>
  <c r="L105" i="2"/>
  <c r="L104" i="2" s="1"/>
  <c r="E104" i="2"/>
  <c r="K104" i="2"/>
  <c r="E102" i="2"/>
  <c r="F102" i="2"/>
  <c r="J102" i="2" s="1"/>
  <c r="K102" i="2"/>
  <c r="L102" i="2"/>
  <c r="E99" i="2"/>
  <c r="F99" i="2"/>
  <c r="K99" i="2"/>
  <c r="L99" i="2"/>
  <c r="E97" i="2"/>
  <c r="F97" i="2"/>
  <c r="J97" i="2" s="1"/>
  <c r="K97" i="2"/>
  <c r="L97" i="2"/>
  <c r="E94" i="2"/>
  <c r="F94" i="2"/>
  <c r="J94" i="2" s="1"/>
  <c r="K94" i="2"/>
  <c r="L94" i="2"/>
  <c r="E92" i="2"/>
  <c r="F92" i="2"/>
  <c r="I92" i="2" s="1"/>
  <c r="K92" i="2"/>
  <c r="L92" i="2"/>
  <c r="E87" i="2"/>
  <c r="F87" i="2"/>
  <c r="I87" i="2" s="1"/>
  <c r="K87" i="2"/>
  <c r="L87" i="2"/>
  <c r="E82" i="2"/>
  <c r="F82" i="2"/>
  <c r="K82" i="2"/>
  <c r="L82" i="2"/>
  <c r="E79" i="2"/>
  <c r="F79" i="2"/>
  <c r="I79" i="2" s="1"/>
  <c r="K79" i="2"/>
  <c r="L79" i="2"/>
  <c r="E76" i="2"/>
  <c r="F76" i="2"/>
  <c r="K76" i="2"/>
  <c r="L76" i="2"/>
  <c r="L75" i="2" s="1"/>
  <c r="E75" i="2"/>
  <c r="E72" i="2"/>
  <c r="F72" i="2"/>
  <c r="I72" i="2" s="1"/>
  <c r="K72" i="2"/>
  <c r="L72" i="2"/>
  <c r="E70" i="2"/>
  <c r="F70" i="2"/>
  <c r="J70" i="2" s="1"/>
  <c r="K70" i="2"/>
  <c r="L70" i="2"/>
  <c r="E67" i="2"/>
  <c r="F67" i="2"/>
  <c r="I67" i="2" s="1"/>
  <c r="K67" i="2"/>
  <c r="L67" i="2"/>
  <c r="E63" i="2"/>
  <c r="F63" i="2"/>
  <c r="I63" i="2" s="1"/>
  <c r="K63" i="2"/>
  <c r="L63" i="2"/>
  <c r="E60" i="2"/>
  <c r="F60" i="2"/>
  <c r="I60" i="2" s="1"/>
  <c r="K60" i="2"/>
  <c r="L60" i="2"/>
  <c r="E59" i="2"/>
  <c r="F59" i="2"/>
  <c r="I59" i="2" s="1"/>
  <c r="E55" i="2"/>
  <c r="F55" i="2"/>
  <c r="I55" i="2" s="1"/>
  <c r="K55" i="2"/>
  <c r="L55" i="2"/>
  <c r="E49" i="2"/>
  <c r="F49" i="2"/>
  <c r="K49" i="2"/>
  <c r="L49" i="2"/>
  <c r="E47" i="2"/>
  <c r="F47" i="2"/>
  <c r="I47" i="2" s="1"/>
  <c r="K47" i="2"/>
  <c r="L47" i="2"/>
  <c r="E44" i="2"/>
  <c r="F44" i="2"/>
  <c r="I44" i="2" s="1"/>
  <c r="K44" i="2"/>
  <c r="L44" i="2"/>
  <c r="L43" i="2" s="1"/>
  <c r="E43" i="2"/>
  <c r="E41" i="2"/>
  <c r="F41" i="2"/>
  <c r="F42" i="3" s="1"/>
  <c r="K41" i="2"/>
  <c r="K42" i="3" s="1"/>
  <c r="L41" i="2"/>
  <c r="L42" i="3" s="1"/>
  <c r="E38" i="2"/>
  <c r="F38" i="2"/>
  <c r="L38" i="2"/>
  <c r="E34" i="2"/>
  <c r="F34" i="2"/>
  <c r="I34" i="2" s="1"/>
  <c r="K34" i="2"/>
  <c r="L34" i="2"/>
  <c r="E30" i="2"/>
  <c r="F30" i="2"/>
  <c r="K30" i="2"/>
  <c r="L30" i="2"/>
  <c r="E28" i="2"/>
  <c r="F28" i="2"/>
  <c r="J28" i="2" s="1"/>
  <c r="K28" i="2"/>
  <c r="L28" i="2"/>
  <c r="E24" i="2"/>
  <c r="F24" i="2"/>
  <c r="J24" i="2" s="1"/>
  <c r="K24" i="2"/>
  <c r="L24" i="2"/>
  <c r="E20" i="2"/>
  <c r="F20" i="2"/>
  <c r="I20" i="2" s="1"/>
  <c r="K20" i="2"/>
  <c r="L20" i="2"/>
  <c r="E17" i="2"/>
  <c r="F17" i="2"/>
  <c r="I17" i="2" s="1"/>
  <c r="K17" i="2"/>
  <c r="L17" i="2"/>
  <c r="D17" i="2"/>
  <c r="E13" i="2"/>
  <c r="F13" i="2"/>
  <c r="J13" i="2" s="1"/>
  <c r="K13" i="2"/>
  <c r="L13" i="2"/>
  <c r="E7" i="2"/>
  <c r="F7" i="2"/>
  <c r="I7" i="2" s="1"/>
  <c r="K7" i="2"/>
  <c r="K8" i="3" s="1"/>
  <c r="L7" i="2"/>
  <c r="L8" i="3" s="1"/>
  <c r="K33" i="2" l="1"/>
  <c r="K34" i="3" s="1"/>
  <c r="J43" i="3"/>
  <c r="G43" i="3"/>
  <c r="H91" i="3"/>
  <c r="F88" i="3"/>
  <c r="J88" i="3" s="1"/>
  <c r="F8" i="3"/>
  <c r="J79" i="3"/>
  <c r="I84" i="3"/>
  <c r="I92" i="3"/>
  <c r="I116" i="3"/>
  <c r="J107" i="3"/>
  <c r="J103" i="3"/>
  <c r="G101" i="3"/>
  <c r="I99" i="3"/>
  <c r="G97" i="3"/>
  <c r="J95" i="3"/>
  <c r="H93" i="3"/>
  <c r="I91" i="3"/>
  <c r="H89" i="3"/>
  <c r="J87" i="3"/>
  <c r="G85" i="3"/>
  <c r="I96" i="3"/>
  <c r="I52" i="3"/>
  <c r="J55" i="3"/>
  <c r="I68" i="3"/>
  <c r="J72" i="3"/>
  <c r="I75" i="3"/>
  <c r="J80" i="3"/>
  <c r="G87" i="3"/>
  <c r="J91" i="3"/>
  <c r="G95" i="3"/>
  <c r="G107" i="3"/>
  <c r="G121" i="3"/>
  <c r="J105" i="3"/>
  <c r="I80" i="3"/>
  <c r="G92" i="3"/>
  <c r="G104" i="3"/>
  <c r="J104" i="3"/>
  <c r="J108" i="3"/>
  <c r="I115" i="3"/>
  <c r="I122" i="3"/>
  <c r="G120" i="3"/>
  <c r="I118" i="3"/>
  <c r="J114" i="3"/>
  <c r="H112" i="3"/>
  <c r="J110" i="3"/>
  <c r="H108" i="3"/>
  <c r="H106" i="3"/>
  <c r="H104" i="3"/>
  <c r="H102" i="3"/>
  <c r="J101" i="3"/>
  <c r="G100" i="3"/>
  <c r="I98" i="3"/>
  <c r="J97" i="3"/>
  <c r="G96" i="3"/>
  <c r="G94" i="3"/>
  <c r="I93" i="3"/>
  <c r="H92" i="3"/>
  <c r="J90" i="3"/>
  <c r="J89" i="3"/>
  <c r="H86" i="3"/>
  <c r="J85" i="3"/>
  <c r="H84" i="3"/>
  <c r="I82" i="3"/>
  <c r="J81" i="3"/>
  <c r="J78" i="3"/>
  <c r="J77" i="3"/>
  <c r="J74" i="3"/>
  <c r="I73" i="3"/>
  <c r="G72" i="3"/>
  <c r="G70" i="3"/>
  <c r="J69" i="3"/>
  <c r="G68" i="3"/>
  <c r="J66" i="3"/>
  <c r="I65" i="3"/>
  <c r="H64" i="3"/>
  <c r="G62" i="3"/>
  <c r="J61" i="3"/>
  <c r="I58" i="3"/>
  <c r="I57" i="3"/>
  <c r="H56" i="3"/>
  <c r="G54" i="3"/>
  <c r="J53" i="3"/>
  <c r="G52" i="3"/>
  <c r="I50" i="3"/>
  <c r="J49" i="3"/>
  <c r="J46" i="3"/>
  <c r="I42" i="3"/>
  <c r="J41" i="3"/>
  <c r="G38" i="3"/>
  <c r="J37" i="3"/>
  <c r="H36" i="3"/>
  <c r="I33" i="3"/>
  <c r="H32" i="3"/>
  <c r="G30" i="3"/>
  <c r="H28" i="3"/>
  <c r="H26" i="3"/>
  <c r="H24" i="3"/>
  <c r="H22" i="3"/>
  <c r="H20" i="3"/>
  <c r="H18" i="3"/>
  <c r="J17" i="3"/>
  <c r="H16" i="3"/>
  <c r="G14" i="3"/>
  <c r="J13" i="3"/>
  <c r="G12" i="3"/>
  <c r="G10" i="3"/>
  <c r="J9" i="3"/>
  <c r="G8" i="3"/>
  <c r="H8" i="3"/>
  <c r="I9" i="3"/>
  <c r="I10" i="3"/>
  <c r="I17" i="3"/>
  <c r="G20" i="3"/>
  <c r="J26" i="3"/>
  <c r="I30" i="3"/>
  <c r="G32" i="3"/>
  <c r="I37" i="3"/>
  <c r="I38" i="3"/>
  <c r="H46" i="3"/>
  <c r="I53" i="3"/>
  <c r="I54" i="3"/>
  <c r="G58" i="3"/>
  <c r="I61" i="3"/>
  <c r="I62" i="3"/>
  <c r="G66" i="3"/>
  <c r="I69" i="3"/>
  <c r="I70" i="3"/>
  <c r="I74" i="3"/>
  <c r="H78" i="3"/>
  <c r="J86" i="3"/>
  <c r="H90" i="3"/>
  <c r="I94" i="3"/>
  <c r="J102" i="3"/>
  <c r="I105" i="3"/>
  <c r="G106" i="3"/>
  <c r="J10" i="3"/>
  <c r="H14" i="3"/>
  <c r="G22" i="3"/>
  <c r="G26" i="3"/>
  <c r="G28" i="3"/>
  <c r="J30" i="3"/>
  <c r="J38" i="3"/>
  <c r="I46" i="3"/>
  <c r="J54" i="3"/>
  <c r="H58" i="3"/>
  <c r="J62" i="3"/>
  <c r="I66" i="3"/>
  <c r="J70" i="3"/>
  <c r="J73" i="3"/>
  <c r="I77" i="3"/>
  <c r="I78" i="3"/>
  <c r="G82" i="3"/>
  <c r="G84" i="3"/>
  <c r="G86" i="3"/>
  <c r="I89" i="3"/>
  <c r="I90" i="3"/>
  <c r="J94" i="3"/>
  <c r="I97" i="3"/>
  <c r="G102" i="3"/>
  <c r="G108" i="3"/>
  <c r="I110" i="3"/>
  <c r="G112" i="3"/>
  <c r="G118" i="3"/>
  <c r="H122" i="3"/>
  <c r="H118" i="3"/>
  <c r="G116" i="3"/>
  <c r="G114" i="3"/>
  <c r="H120" i="3"/>
  <c r="H123" i="3"/>
  <c r="I121" i="3"/>
  <c r="G117" i="3"/>
  <c r="G115" i="3"/>
  <c r="J111" i="3"/>
  <c r="J112" i="3"/>
  <c r="H115" i="3"/>
  <c r="H116" i="3"/>
  <c r="J120" i="3"/>
  <c r="J121" i="3"/>
  <c r="H7" i="3"/>
  <c r="G109" i="3"/>
  <c r="I8" i="3"/>
  <c r="I14" i="3"/>
  <c r="I18" i="3"/>
  <c r="H21" i="3"/>
  <c r="I25" i="3"/>
  <c r="H29" i="3"/>
  <c r="G31" i="3"/>
  <c r="H35" i="3"/>
  <c r="I39" i="3"/>
  <c r="J42" i="3"/>
  <c r="H45" i="3"/>
  <c r="G48" i="3"/>
  <c r="J50" i="3"/>
  <c r="I56" i="3"/>
  <c r="G60" i="3"/>
  <c r="H60" i="3"/>
  <c r="G61" i="3"/>
  <c r="J64" i="3"/>
  <c r="J68" i="3"/>
  <c r="G77" i="3"/>
  <c r="H83" i="3"/>
  <c r="G88" i="3"/>
  <c r="J93" i="3"/>
  <c r="G98" i="3"/>
  <c r="H100" i="3"/>
  <c r="G103" i="3"/>
  <c r="I106" i="3"/>
  <c r="H109" i="3"/>
  <c r="G110" i="3"/>
  <c r="I114" i="3"/>
  <c r="H117" i="3"/>
  <c r="G119" i="3"/>
  <c r="J8" i="3"/>
  <c r="J14" i="3"/>
  <c r="J18" i="3"/>
  <c r="I21" i="3"/>
  <c r="J25" i="3"/>
  <c r="I29" i="3"/>
  <c r="I35" i="3"/>
  <c r="J39" i="3"/>
  <c r="G42" i="3"/>
  <c r="I45" i="3"/>
  <c r="H48" i="3"/>
  <c r="G50" i="3"/>
  <c r="J56" i="3"/>
  <c r="I60" i="3"/>
  <c r="H61" i="3"/>
  <c r="G64" i="3"/>
  <c r="H77" i="3"/>
  <c r="I83" i="3"/>
  <c r="I100" i="3"/>
  <c r="H103" i="3"/>
  <c r="G105" i="3"/>
  <c r="I109" i="3"/>
  <c r="H110" i="3"/>
  <c r="I117" i="3"/>
  <c r="H119" i="3"/>
  <c r="G122" i="3"/>
  <c r="J21" i="3"/>
  <c r="J29" i="3"/>
  <c r="J35" i="3"/>
  <c r="H42" i="3"/>
  <c r="J45" i="3"/>
  <c r="H50" i="3"/>
  <c r="J60" i="3"/>
  <c r="J83" i="3"/>
  <c r="J100" i="3"/>
  <c r="J109" i="3"/>
  <c r="J117" i="3"/>
  <c r="I119" i="3"/>
  <c r="K59" i="2"/>
  <c r="L59" i="2"/>
  <c r="H116" i="2"/>
  <c r="H76" i="2"/>
  <c r="G116" i="2"/>
  <c r="G92" i="2"/>
  <c r="G76" i="2"/>
  <c r="G44" i="2"/>
  <c r="G17" i="2"/>
  <c r="I118" i="2"/>
  <c r="I102" i="2"/>
  <c r="I94" i="2"/>
  <c r="I82" i="2"/>
  <c r="I70" i="2"/>
  <c r="J116" i="2"/>
  <c r="J112" i="2"/>
  <c r="J108" i="2"/>
  <c r="J104" i="2"/>
  <c r="J92" i="2"/>
  <c r="J76" i="2"/>
  <c r="J72" i="2"/>
  <c r="J60" i="2"/>
  <c r="J44" i="2"/>
  <c r="J17" i="2"/>
  <c r="H60" i="2"/>
  <c r="G79" i="2"/>
  <c r="G63" i="2"/>
  <c r="G55" i="2"/>
  <c r="G34" i="2"/>
  <c r="I121" i="2"/>
  <c r="I113" i="2"/>
  <c r="I109" i="2"/>
  <c r="I105" i="2"/>
  <c r="I97" i="2"/>
  <c r="I49" i="2"/>
  <c r="I41" i="2"/>
  <c r="J7" i="2"/>
  <c r="J99" i="2"/>
  <c r="J87" i="2"/>
  <c r="J79" i="2"/>
  <c r="J67" i="2"/>
  <c r="J63" i="2"/>
  <c r="J59" i="2"/>
  <c r="J55" i="2"/>
  <c r="J47" i="2"/>
  <c r="J34" i="2"/>
  <c r="J20" i="2"/>
  <c r="H121" i="2"/>
  <c r="H92" i="2"/>
  <c r="H47" i="2"/>
  <c r="H17" i="2"/>
  <c r="G102" i="2"/>
  <c r="G7" i="2"/>
  <c r="I116" i="2"/>
  <c r="I112" i="2"/>
  <c r="I108" i="2"/>
  <c r="I104" i="2"/>
  <c r="I76" i="2"/>
  <c r="I13" i="2"/>
  <c r="J82" i="2"/>
  <c r="H87" i="2"/>
  <c r="H34" i="2"/>
  <c r="I30" i="2"/>
  <c r="G113" i="2"/>
  <c r="G97" i="2"/>
  <c r="I99" i="2"/>
  <c r="I28" i="2"/>
  <c r="I24" i="2"/>
  <c r="J113" i="2"/>
  <c r="J109" i="2"/>
  <c r="J105" i="2"/>
  <c r="J49" i="2"/>
  <c r="J41" i="2"/>
  <c r="L33" i="2"/>
  <c r="L34" i="3" s="1"/>
  <c r="I38" i="2"/>
  <c r="J38" i="2"/>
  <c r="E33" i="2"/>
  <c r="H30" i="2"/>
  <c r="F43" i="2"/>
  <c r="L112" i="2"/>
  <c r="F33" i="2"/>
  <c r="F34" i="3" s="1"/>
  <c r="K43" i="2"/>
  <c r="K112" i="2"/>
  <c r="F6" i="2"/>
  <c r="F7" i="3" s="1"/>
  <c r="I7" i="3" s="1"/>
  <c r="L6" i="2"/>
  <c r="L7" i="3" s="1"/>
  <c r="K75" i="2"/>
  <c r="K6" i="2"/>
  <c r="K7" i="3" s="1"/>
  <c r="F75" i="2"/>
  <c r="F76" i="3" s="1"/>
  <c r="J76" i="3" s="1"/>
  <c r="E6" i="2"/>
  <c r="E123" i="2" s="1"/>
  <c r="D121" i="2"/>
  <c r="G121" i="2" s="1"/>
  <c r="D118" i="2"/>
  <c r="G118" i="2" s="1"/>
  <c r="D116" i="2"/>
  <c r="D113" i="2"/>
  <c r="H113" i="2" s="1"/>
  <c r="D109" i="2"/>
  <c r="D108" i="2" s="1"/>
  <c r="G108" i="2" s="1"/>
  <c r="D105" i="2"/>
  <c r="D104" i="2" s="1"/>
  <c r="H104" i="2" s="1"/>
  <c r="D92" i="2"/>
  <c r="D76" i="2"/>
  <c r="D102" i="2"/>
  <c r="H102" i="2" s="1"/>
  <c r="D99" i="2"/>
  <c r="H99" i="2" s="1"/>
  <c r="D97" i="2"/>
  <c r="D94" i="2"/>
  <c r="G94" i="2" s="1"/>
  <c r="D87" i="2"/>
  <c r="G87" i="2" s="1"/>
  <c r="D82" i="2"/>
  <c r="H82" i="2" s="1"/>
  <c r="D79" i="2"/>
  <c r="D72" i="2"/>
  <c r="G72" i="2" s="1"/>
  <c r="D70" i="2"/>
  <c r="G70" i="2" s="1"/>
  <c r="D67" i="2"/>
  <c r="G67" i="2" s="1"/>
  <c r="D63" i="2"/>
  <c r="H63" i="2" s="1"/>
  <c r="D60" i="2"/>
  <c r="G60" i="2" s="1"/>
  <c r="D55" i="2"/>
  <c r="H55" i="2" s="1"/>
  <c r="D49" i="2"/>
  <c r="H49" i="2" s="1"/>
  <c r="D47" i="2"/>
  <c r="G47" i="2" s="1"/>
  <c r="D44" i="2"/>
  <c r="H44" i="2" s="1"/>
  <c r="D41" i="2"/>
  <c r="G41" i="2" s="1"/>
  <c r="D38" i="2"/>
  <c r="G38" i="2" s="1"/>
  <c r="D34" i="2"/>
  <c r="D30" i="2"/>
  <c r="G30" i="2" s="1"/>
  <c r="D28" i="2"/>
  <c r="G28" i="2" s="1"/>
  <c r="D24" i="2"/>
  <c r="G24" i="2" s="1"/>
  <c r="D20" i="2"/>
  <c r="G20" i="2" s="1"/>
  <c r="D13" i="2"/>
  <c r="G13" i="2" s="1"/>
  <c r="D7" i="2"/>
  <c r="H7" i="2" s="1"/>
  <c r="K124" i="3" l="1"/>
  <c r="H88" i="3"/>
  <c r="H76" i="3"/>
  <c r="I88" i="3"/>
  <c r="G7" i="3"/>
  <c r="J7" i="3"/>
  <c r="G76" i="3"/>
  <c r="I76" i="3"/>
  <c r="I113" i="3"/>
  <c r="H113" i="3"/>
  <c r="G113" i="3"/>
  <c r="J113" i="3"/>
  <c r="H44" i="3"/>
  <c r="G44" i="3"/>
  <c r="J44" i="3"/>
  <c r="I44" i="3"/>
  <c r="H34" i="3"/>
  <c r="G34" i="3"/>
  <c r="J34" i="3"/>
  <c r="I34" i="3"/>
  <c r="G49" i="2"/>
  <c r="H24" i="2"/>
  <c r="H28" i="2"/>
  <c r="H105" i="2"/>
  <c r="H41" i="2"/>
  <c r="H108" i="2"/>
  <c r="G105" i="2"/>
  <c r="G82" i="2"/>
  <c r="H13" i="2"/>
  <c r="H109" i="2"/>
  <c r="G99" i="2"/>
  <c r="H118" i="2"/>
  <c r="G104" i="2"/>
  <c r="H75" i="2"/>
  <c r="I75" i="2"/>
  <c r="J75" i="2"/>
  <c r="G75" i="2"/>
  <c r="G109" i="2"/>
  <c r="H20" i="2"/>
  <c r="H67" i="2"/>
  <c r="I43" i="2"/>
  <c r="H43" i="2"/>
  <c r="J43" i="2"/>
  <c r="I33" i="2"/>
  <c r="G33" i="2"/>
  <c r="J33" i="2"/>
  <c r="H6" i="2"/>
  <c r="G6" i="2"/>
  <c r="J6" i="2"/>
  <c r="I6" i="2"/>
  <c r="L123" i="2"/>
  <c r="L124" i="3" s="1"/>
  <c r="F123" i="2"/>
  <c r="F124" i="3" s="1"/>
  <c r="K123" i="2"/>
  <c r="D6" i="2"/>
  <c r="D43" i="2"/>
  <c r="G43" i="2" s="1"/>
  <c r="D33" i="2"/>
  <c r="H33" i="2" s="1"/>
  <c r="D112" i="2"/>
  <c r="D75" i="2"/>
  <c r="D59" i="2"/>
  <c r="G124" i="3" l="1"/>
  <c r="H124" i="3"/>
  <c r="J124" i="3"/>
  <c r="I124" i="3"/>
  <c r="H59" i="2"/>
  <c r="G59" i="2"/>
  <c r="H112" i="2"/>
  <c r="G112" i="2"/>
  <c r="J123" i="2"/>
  <c r="I123" i="2"/>
  <c r="H123" i="2"/>
  <c r="D123" i="2"/>
  <c r="G123" i="2" l="1"/>
</calcChain>
</file>

<file path=xl/sharedStrings.xml><?xml version="1.0" encoding="utf-8"?>
<sst xmlns="http://schemas.openxmlformats.org/spreadsheetml/2006/main" count="736" uniqueCount="129">
  <si>
    <t>Наименование показателя</t>
  </si>
  <si>
    <t>701</t>
  </si>
  <si>
    <t>0000</t>
  </si>
  <si>
    <t>0100</t>
  </si>
  <si>
    <t>0102</t>
  </si>
  <si>
    <t>0104</t>
  </si>
  <si>
    <t>0105</t>
  </si>
  <si>
    <t>0107</t>
  </si>
  <si>
    <t>0113</t>
  </si>
  <si>
    <t>0300</t>
  </si>
  <si>
    <t>0304</t>
  </si>
  <si>
    <t>0309</t>
  </si>
  <si>
    <t>0314</t>
  </si>
  <si>
    <t>0400</t>
  </si>
  <si>
    <t>0410</t>
  </si>
  <si>
    <t>0412</t>
  </si>
  <si>
    <t>0600</t>
  </si>
  <si>
    <t>0605</t>
  </si>
  <si>
    <t>0700</t>
  </si>
  <si>
    <t>0701</t>
  </si>
  <si>
    <t>0702</t>
  </si>
  <si>
    <t>0707</t>
  </si>
  <si>
    <t>1000</t>
  </si>
  <si>
    <t>1001</t>
  </si>
  <si>
    <t>1003</t>
  </si>
  <si>
    <t>1004</t>
  </si>
  <si>
    <t>1100</t>
  </si>
  <si>
    <t>1105</t>
  </si>
  <si>
    <t>1200</t>
  </si>
  <si>
    <t>1201</t>
  </si>
  <si>
    <t>1202</t>
  </si>
  <si>
    <t>703</t>
  </si>
  <si>
    <t>0111</t>
  </si>
  <si>
    <t>1300</t>
  </si>
  <si>
    <t>1301</t>
  </si>
  <si>
    <t>707</t>
  </si>
  <si>
    <t>0408</t>
  </si>
  <si>
    <t>0703</t>
  </si>
  <si>
    <t>0709</t>
  </si>
  <si>
    <t>1006</t>
  </si>
  <si>
    <t>709</t>
  </si>
  <si>
    <t>0800</t>
  </si>
  <si>
    <t>0801</t>
  </si>
  <si>
    <t>0804</t>
  </si>
  <si>
    <t>731</t>
  </si>
  <si>
    <t>0405</t>
  </si>
  <si>
    <t>0409</t>
  </si>
  <si>
    <t>0500</t>
  </si>
  <si>
    <t>0501</t>
  </si>
  <si>
    <t>0502</t>
  </si>
  <si>
    <t>0503</t>
  </si>
  <si>
    <t>0505</t>
  </si>
  <si>
    <t>732</t>
  </si>
  <si>
    <t>0103</t>
  </si>
  <si>
    <t>734</t>
  </si>
  <si>
    <t>0106</t>
  </si>
  <si>
    <t>913</t>
  </si>
  <si>
    <t>ВСЕГО РАСХОДОВ:</t>
  </si>
  <si>
    <t>Отчет 2018 год</t>
  </si>
  <si>
    <t>Глава</t>
  </si>
  <si>
    <t>Раздел/ подраздел</t>
  </si>
  <si>
    <t xml:space="preserve">Отклонение </t>
  </si>
  <si>
    <t>Сумма</t>
  </si>
  <si>
    <t>(%)</t>
  </si>
  <si>
    <t>Уточненная роспись на 01.10.19 год</t>
  </si>
  <si>
    <t>к отчету 2018 года</t>
  </si>
  <si>
    <t>к плану 2019 года</t>
  </si>
  <si>
    <t>Пенсионное обеспечение</t>
  </si>
  <si>
    <t>Функционирование высшего должностного лица субъекта Российской Федерации и муниципального образования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</si>
  <si>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</si>
  <si>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Судебная система</t>
  </si>
  <si>
    <t>Обеспечение проведения выборов и референдумов</t>
  </si>
  <si>
    <t>Другие общегосударственные вопросы</t>
  </si>
  <si>
    <t>Органы юстиции</t>
  </si>
  <si>
    <t>Защита населения и территории от чрезвычайных ситуаций природного и техногенного характера, гражданская оборона</t>
  </si>
  <si>
    <t>Другие вопросы в области национальной безопасности и правоохранительной деятельности</t>
  </si>
  <si>
    <t>Связь и информатика</t>
  </si>
  <si>
    <t>Другие вопросы в области национальной экономики</t>
  </si>
  <si>
    <t>Дошкольное образование</t>
  </si>
  <si>
    <t>Общее образование</t>
  </si>
  <si>
    <t>Молодежная политика и оздоровление детей</t>
  </si>
  <si>
    <t>Социальное обеспечение населения</t>
  </si>
  <si>
    <t>Охрана семьи и детства</t>
  </si>
  <si>
    <t>Другие вопросы в области физической культуры и спорта</t>
  </si>
  <si>
    <t>Телевидение и радиовещание</t>
  </si>
  <si>
    <t>Периодическая печать и издательства</t>
  </si>
  <si>
    <t>Резервные фонды</t>
  </si>
  <si>
    <t>Жилищное хозяйство</t>
  </si>
  <si>
    <t>Коммунальное хозяйство</t>
  </si>
  <si>
    <t>Обслуживание государственного внутреннего и муниципального долга</t>
  </si>
  <si>
    <t>Транспорт</t>
  </si>
  <si>
    <t>Дополнительное образование детей</t>
  </si>
  <si>
    <t>Другие вопросы в области образования</t>
  </si>
  <si>
    <t>Другие вопросы в области социальной политики</t>
  </si>
  <si>
    <t>Культура</t>
  </si>
  <si>
    <t>Другие вопросы в области культуры, кинематографии</t>
  </si>
  <si>
    <t>Сельское хозяйство и рыболовство</t>
  </si>
  <si>
    <t>Дорожное хозяйство (дорожные фонды)</t>
  </si>
  <si>
    <t>Благоустройство</t>
  </si>
  <si>
    <t>Другие вопросы в области жилищно-коммунального хозяйства</t>
  </si>
  <si>
    <t>Другие вопросы в области охраны окружающей среды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</si>
  <si>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</si>
  <si>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Обеспечение деятельности финансовых, налоговых и таможенных органов и органов финансового (финансово-бюджетного) надзора</t>
  </si>
  <si>
    <t>ОБЩЕГОСУДАРСТВЕННЫЕ ВОПРОСЫ</t>
  </si>
  <si>
    <t>НАЦИОНАЛЬНАЯ БЕЗОПАСНОСТЬ И ПРАВООХРАНИТЕЛЬНАЯ ДЕЯТЕЛЬНОСТЬ</t>
  </si>
  <si>
    <t>НАЦИОНАЛЬНАЯ ЭКОНОМИКА</t>
  </si>
  <si>
    <t>ОБРАЗОВАНИЕ</t>
  </si>
  <si>
    <t>СОЦИАЛЬНАЯ ПОЛИТИКА</t>
  </si>
  <si>
    <t>ФИЗИЧЕСКАЯ КУЛЬТУРА И СПОРТ</t>
  </si>
  <si>
    <t>СРЕДСТВА МАССОВОЙ ИНФОРМАЦИИ</t>
  </si>
  <si>
    <t>ЖИЛИЩНО-КОММУНАЛЬНОЕ ХОЗЯЙСТВО</t>
  </si>
  <si>
    <t>ОБСЛУЖИВАНИЕ ГОСУДАРСТВЕННОГО И МУНИЦИПАЛЬНОГО ДОЛГА</t>
  </si>
  <si>
    <t>КУЛЬТУРА, КИНЕМАТОГРАФИЯ</t>
  </si>
  <si>
    <t>ОХРАНА ОКРУЖАЮЩЕЙ СРЕДЫ</t>
  </si>
  <si>
    <t>Администрация ЗАТО г. Североморск</t>
  </si>
  <si>
    <t>Управление финансов администрации ЗАТО г. Североморск</t>
  </si>
  <si>
    <t>Управление образования администрации ЗАТО г. Североморск</t>
  </si>
  <si>
    <t>Управление культуры и международных связей администрации ЗАТО г. Североморск</t>
  </si>
  <si>
    <t>Комитет по развитию городского хозяйства Администрации ЗАТО г. Североморск</t>
  </si>
  <si>
    <t>Совет депутатов ЗАТО г. Североморск</t>
  </si>
  <si>
    <t>КОНТРОЛЬНО-СЧЕТНАЯ ПАЛАТА ЗАТО Г. СЕВЕРОМОРСК</t>
  </si>
  <si>
    <t>Комитет имущественных отношений администрации ЗАТО г.Североморск</t>
  </si>
  <si>
    <t>Проект 2020год</t>
  </si>
  <si>
    <t>Проект                          2020 год</t>
  </si>
  <si>
    <t>Отчет                        2018 год</t>
  </si>
  <si>
    <t>Проект                       2021 год</t>
  </si>
  <si>
    <t>Проект                  2022 год</t>
  </si>
  <si>
    <t>тыс.руб.</t>
  </si>
  <si>
    <t>Прогноз расходов на 2020-2022 годы (по ведомствам, разделам, подразделам)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</si>
</sst>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₽_-;\-* #,##0.00\ _₽_-;_-* &quot;-&quot;??\ _₽_-;_-@_-"/>
    <numFmt numFmtId="164" formatCode="#,##0.0"/>
  </numFmts>
  <fonts count="14" x14ac:knownFonts="1">
    <font>
      <sz val="11"/>
      <name val="Calibri"/>
      <family val="2"/>
      <scheme val="minor"/>
    </font>
    <font>
      <sz val="10"/>
      <color rgb="FF000000"/>
      <name val="Arial Cyr"/>
    </font>
    <font>
      <b/>
      <sz val="12"/>
      <color rgb="FF000000"/>
      <name val="Arial Cyr"/>
    </font>
    <font>
      <b/>
      <sz val="10"/>
      <color rgb="FF000000"/>
      <name val="Arial CYR"/>
    </font>
    <font>
      <sz val="11"/>
      <name val="Calibri"/>
      <family val="2"/>
      <scheme val="minor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1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rgb="FFCCFFFF"/>
      </patternFill>
    </fill>
    <fill>
      <patternFill patternType="solid">
        <fgColor rgb="FFFFFFCC"/>
      </patternFill>
    </fill>
    <fill>
      <patternFill patternType="solid">
        <fgColor rgb="FFC0C0C0"/>
      </patternFill>
    </fill>
    <fill>
      <patternFill patternType="solid">
        <fgColor theme="0"/>
        <bgColor indexed="64"/>
      </patternFill>
    </fill>
    <fill>
      <patternFill patternType="solid">
        <fgColor indexed="65"/>
        <bgColor indexed="64"/>
      </patternFill>
    </fill>
  </fills>
  <borders count="26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51">
    <xf numFmtId="0" fontId="0" fillId="0" borderId="0"/>
    <xf numFmtId="0" fontId="1" fillId="0" borderId="1">
      <alignment wrapText="1"/>
    </xf>
    <xf numFmtId="0" fontId="1" fillId="0" borderId="1"/>
    <xf numFmtId="0" fontId="2" fillId="0" borderId="1">
      <alignment horizontal="center" wrapText="1"/>
    </xf>
    <xf numFmtId="0" fontId="2" fillId="0" borderId="1">
      <alignment horizontal="center"/>
    </xf>
    <xf numFmtId="0" fontId="1" fillId="0" borderId="1">
      <alignment horizontal="right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3" fillId="0" borderId="2">
      <alignment vertical="top" wrapText="1"/>
    </xf>
    <xf numFmtId="1" fontId="1" fillId="0" borderId="2">
      <alignment horizontal="center" vertical="top" shrinkToFit="1"/>
    </xf>
    <xf numFmtId="4" fontId="3" fillId="2" borderId="2">
      <alignment horizontal="right" vertical="top" shrinkToFit="1"/>
    </xf>
    <xf numFmtId="10" fontId="3" fillId="2" borderId="2">
      <alignment horizontal="right" vertical="top" shrinkToFit="1"/>
    </xf>
    <xf numFmtId="0" fontId="3" fillId="0" borderId="2">
      <alignment horizontal="left"/>
    </xf>
    <xf numFmtId="4" fontId="3" fillId="3" borderId="2">
      <alignment horizontal="right" vertical="top" shrinkToFit="1"/>
    </xf>
    <xf numFmtId="10" fontId="3" fillId="3" borderId="2">
      <alignment horizontal="right" vertical="top" shrinkToFit="1"/>
    </xf>
    <xf numFmtId="0" fontId="1" fillId="0" borderId="1">
      <alignment horizontal="left" wrapText="1"/>
    </xf>
    <xf numFmtId="0" fontId="4" fillId="0" borderId="0"/>
    <xf numFmtId="0" fontId="4" fillId="0" borderId="0"/>
    <xf numFmtId="0" fontId="4" fillId="0" borderId="0"/>
    <xf numFmtId="0" fontId="1" fillId="0" borderId="1"/>
    <xf numFmtId="0" fontId="1" fillId="0" borderId="1"/>
    <xf numFmtId="0" fontId="1" fillId="4" borderId="1"/>
    <xf numFmtId="1" fontId="1" fillId="0" borderId="2">
      <alignment horizontal="left" vertical="top" wrapText="1" indent="2"/>
    </xf>
    <xf numFmtId="0" fontId="1" fillId="4" borderId="1">
      <alignment shrinkToFit="1"/>
    </xf>
    <xf numFmtId="4" fontId="1" fillId="0" borderId="2">
      <alignment horizontal="right" vertical="top" shrinkToFit="1"/>
    </xf>
    <xf numFmtId="10" fontId="1" fillId="0" borderId="2">
      <alignment horizontal="right" vertical="top" shrinkToFit="1"/>
    </xf>
    <xf numFmtId="0" fontId="1" fillId="0" borderId="1">
      <alignment vertical="top"/>
    </xf>
    <xf numFmtId="0" fontId="1" fillId="4" borderId="1">
      <alignment horizontal="center"/>
    </xf>
    <xf numFmtId="0" fontId="1" fillId="4" borderId="1">
      <alignment horizontal="left"/>
    </xf>
    <xf numFmtId="43" fontId="4" fillId="0" borderId="0" applyFont="0" applyFill="0" applyBorder="0" applyAlignment="0" applyProtection="0"/>
  </cellStyleXfs>
  <cellXfs count="93">
    <xf numFmtId="0" fontId="0" fillId="0" borderId="0" xfId="0"/>
    <xf numFmtId="0" fontId="7" fillId="6" borderId="0" xfId="0" applyFont="1" applyFill="1"/>
    <xf numFmtId="0" fontId="6" fillId="5" borderId="3" xfId="0" applyFont="1" applyFill="1" applyBorder="1" applyAlignment="1">
      <alignment horizontal="center" vertical="center" wrapText="1"/>
    </xf>
    <xf numFmtId="0" fontId="6" fillId="0" borderId="1" xfId="2" applyNumberFormat="1" applyFont="1" applyProtection="1"/>
    <xf numFmtId="0" fontId="9" fillId="0" borderId="0" xfId="0" applyFont="1" applyProtection="1">
      <protection locked="0"/>
    </xf>
    <xf numFmtId="0" fontId="6" fillId="0" borderId="2" xfId="29" applyNumberFormat="1" applyFont="1" applyFill="1" applyProtection="1">
      <alignment vertical="top" wrapText="1"/>
    </xf>
    <xf numFmtId="1" fontId="6" fillId="0" borderId="2" xfId="30" applyNumberFormat="1" applyFont="1" applyFill="1" applyProtection="1">
      <alignment horizontal="center" vertical="top" shrinkToFit="1"/>
    </xf>
    <xf numFmtId="0" fontId="6" fillId="0" borderId="1" xfId="48" applyNumberFormat="1" applyFont="1" applyFill="1" applyAlignment="1" applyProtection="1">
      <alignment vertical="top" wrapText="1"/>
    </xf>
    <xf numFmtId="0" fontId="6" fillId="0" borderId="1" xfId="36" applyNumberFormat="1" applyFont="1" applyProtection="1">
      <alignment horizontal="left" wrapText="1"/>
    </xf>
    <xf numFmtId="0" fontId="10" fillId="0" borderId="2" xfId="29" applyNumberFormat="1" applyFont="1" applyFill="1" applyProtection="1">
      <alignment vertical="top" wrapText="1"/>
    </xf>
    <xf numFmtId="1" fontId="10" fillId="0" borderId="2" xfId="30" applyNumberFormat="1" applyFont="1" applyFill="1" applyProtection="1">
      <alignment horizontal="center" vertical="top" shrinkToFit="1"/>
    </xf>
    <xf numFmtId="0" fontId="11" fillId="0" borderId="0" xfId="0" applyFont="1" applyProtection="1">
      <protection locked="0"/>
    </xf>
    <xf numFmtId="1" fontId="6" fillId="0" borderId="11" xfId="30" applyNumberFormat="1" applyFont="1" applyFill="1" applyBorder="1" applyProtection="1">
      <alignment horizontal="center" vertical="top" shrinkToFit="1"/>
    </xf>
    <xf numFmtId="0" fontId="6" fillId="0" borderId="12" xfId="29" applyNumberFormat="1" applyFont="1" applyFill="1" applyBorder="1" applyProtection="1">
      <alignment vertical="top" wrapText="1"/>
    </xf>
    <xf numFmtId="0" fontId="6" fillId="0" borderId="13" xfId="29" applyNumberFormat="1" applyFont="1" applyFill="1" applyBorder="1" applyProtection="1">
      <alignment vertical="top" wrapText="1"/>
    </xf>
    <xf numFmtId="0" fontId="6" fillId="0" borderId="3" xfId="48" applyNumberFormat="1" applyFont="1" applyFill="1" applyBorder="1" applyAlignment="1" applyProtection="1">
      <alignment vertical="top" wrapText="1"/>
    </xf>
    <xf numFmtId="0" fontId="6" fillId="0" borderId="3" xfId="29" applyNumberFormat="1" applyFont="1" applyFill="1" applyBorder="1" applyProtection="1">
      <alignment vertical="top" wrapText="1"/>
    </xf>
    <xf numFmtId="4" fontId="10" fillId="0" borderId="2" xfId="31" applyNumberFormat="1" applyFont="1" applyFill="1" applyAlignment="1" applyProtection="1">
      <alignment horizontal="right" vertical="top" shrinkToFit="1"/>
    </xf>
    <xf numFmtId="4" fontId="6" fillId="0" borderId="2" xfId="31" applyNumberFormat="1" applyFont="1" applyFill="1" applyAlignment="1" applyProtection="1">
      <alignment horizontal="right" vertical="top" shrinkToFit="1"/>
    </xf>
    <xf numFmtId="4" fontId="6" fillId="0" borderId="10" xfId="32" applyNumberFormat="1" applyFont="1" applyFill="1" applyBorder="1" applyAlignment="1" applyProtection="1">
      <alignment horizontal="right" vertical="top" shrinkToFit="1"/>
    </xf>
    <xf numFmtId="43" fontId="7" fillId="0" borderId="3" xfId="50" applyFont="1" applyFill="1" applyBorder="1" applyAlignment="1">
      <alignment horizontal="right" vertical="top" wrapText="1"/>
    </xf>
    <xf numFmtId="4" fontId="6" fillId="5" borderId="3" xfId="31" applyNumberFormat="1" applyFont="1" applyFill="1" applyBorder="1" applyAlignment="1" applyProtection="1">
      <alignment horizontal="right" vertical="top" shrinkToFit="1"/>
    </xf>
    <xf numFmtId="4" fontId="6" fillId="0" borderId="14" xfId="32" applyNumberFormat="1" applyFont="1" applyFill="1" applyBorder="1" applyAlignment="1" applyProtection="1">
      <alignment horizontal="right" vertical="top" shrinkToFit="1"/>
    </xf>
    <xf numFmtId="4" fontId="10" fillId="0" borderId="10" xfId="34" applyNumberFormat="1" applyFont="1" applyFill="1" applyBorder="1" applyAlignment="1" applyProtection="1">
      <alignment horizontal="right" vertical="top" shrinkToFit="1"/>
    </xf>
    <xf numFmtId="4" fontId="6" fillId="0" borderId="1" xfId="2" applyNumberFormat="1" applyFont="1" applyProtection="1"/>
    <xf numFmtId="4" fontId="9" fillId="0" borderId="0" xfId="0" applyNumberFormat="1" applyFont="1" applyProtection="1">
      <protection locked="0"/>
    </xf>
    <xf numFmtId="164" fontId="10" fillId="0" borderId="2" xfId="31" applyNumberFormat="1" applyFont="1" applyFill="1" applyAlignment="1" applyProtection="1">
      <alignment horizontal="right" vertical="top" shrinkToFit="1"/>
    </xf>
    <xf numFmtId="164" fontId="9" fillId="0" borderId="0" xfId="0" applyNumberFormat="1" applyFont="1" applyProtection="1">
      <protection locked="0"/>
    </xf>
    <xf numFmtId="164" fontId="11" fillId="0" borderId="0" xfId="0" applyNumberFormat="1" applyFont="1" applyProtection="1">
      <protection locked="0"/>
    </xf>
    <xf numFmtId="164" fontId="6" fillId="0" borderId="2" xfId="31" applyNumberFormat="1" applyFont="1" applyFill="1" applyAlignment="1" applyProtection="1">
      <alignment horizontal="right" vertical="top" shrinkToFit="1"/>
    </xf>
    <xf numFmtId="164" fontId="10" fillId="0" borderId="11" xfId="31" applyNumberFormat="1" applyFont="1" applyFill="1" applyBorder="1" applyAlignment="1" applyProtection="1">
      <alignment horizontal="right" vertical="top" shrinkToFit="1"/>
    </xf>
    <xf numFmtId="164" fontId="6" fillId="0" borderId="11" xfId="31" applyNumberFormat="1" applyFont="1" applyFill="1" applyBorder="1" applyAlignment="1" applyProtection="1">
      <alignment horizontal="right" vertical="top" shrinkToFit="1"/>
    </xf>
    <xf numFmtId="164" fontId="10" fillId="0" borderId="15" xfId="34" applyNumberFormat="1" applyFont="1" applyFill="1" applyBorder="1" applyAlignment="1" applyProtection="1">
      <alignment horizontal="right" vertical="top" shrinkToFit="1"/>
    </xf>
    <xf numFmtId="0" fontId="12" fillId="5" borderId="3" xfId="0" applyFont="1" applyFill="1" applyBorder="1" applyAlignment="1">
      <alignment horizontal="center" vertical="center" wrapText="1"/>
    </xf>
    <xf numFmtId="0" fontId="13" fillId="0" borderId="16" xfId="29" applyNumberFormat="1" applyFont="1" applyFill="1" applyBorder="1" applyProtection="1">
      <alignment vertical="top" wrapText="1"/>
    </xf>
    <xf numFmtId="1" fontId="13" fillId="0" borderId="2" xfId="30" applyNumberFormat="1" applyFont="1" applyFill="1" applyBorder="1" applyProtection="1">
      <alignment horizontal="center" vertical="top" shrinkToFit="1"/>
    </xf>
    <xf numFmtId="164" fontId="13" fillId="0" borderId="2" xfId="31" applyNumberFormat="1" applyFont="1" applyFill="1" applyBorder="1" applyAlignment="1" applyProtection="1">
      <alignment horizontal="right" vertical="top" shrinkToFit="1"/>
    </xf>
    <xf numFmtId="0" fontId="12" fillId="0" borderId="16" xfId="29" applyNumberFormat="1" applyFont="1" applyFill="1" applyBorder="1" applyProtection="1">
      <alignment vertical="top" wrapText="1"/>
    </xf>
    <xf numFmtId="1" fontId="12" fillId="0" borderId="2" xfId="30" applyNumberFormat="1" applyFont="1" applyFill="1" applyBorder="1" applyProtection="1">
      <alignment horizontal="center" vertical="top" shrinkToFit="1"/>
    </xf>
    <xf numFmtId="164" fontId="12" fillId="0" borderId="2" xfId="31" applyNumberFormat="1" applyFont="1" applyFill="1" applyBorder="1" applyAlignment="1" applyProtection="1">
      <alignment horizontal="right" vertical="top" shrinkToFit="1"/>
    </xf>
    <xf numFmtId="0" fontId="12" fillId="0" borderId="18" xfId="29" applyNumberFormat="1" applyFont="1" applyFill="1" applyBorder="1" applyProtection="1">
      <alignment vertical="top" wrapText="1"/>
    </xf>
    <xf numFmtId="0" fontId="12" fillId="0" borderId="3" xfId="48" applyNumberFormat="1" applyFont="1" applyFill="1" applyBorder="1" applyAlignment="1" applyProtection="1">
      <alignment vertical="top" wrapText="1"/>
    </xf>
    <xf numFmtId="1" fontId="12" fillId="0" borderId="11" xfId="30" applyNumberFormat="1" applyFont="1" applyFill="1" applyBorder="1" applyProtection="1">
      <alignment horizontal="center" vertical="top" shrinkToFit="1"/>
    </xf>
    <xf numFmtId="0" fontId="12" fillId="0" borderId="19" xfId="29" applyNumberFormat="1" applyFont="1" applyFill="1" applyBorder="1" applyProtection="1">
      <alignment vertical="top" wrapText="1"/>
    </xf>
    <xf numFmtId="0" fontId="12" fillId="0" borderId="20" xfId="48" applyNumberFormat="1" applyFont="1" applyFill="1" applyBorder="1" applyAlignment="1" applyProtection="1">
      <alignment vertical="top" wrapText="1"/>
    </xf>
    <xf numFmtId="0" fontId="12" fillId="0" borderId="3" xfId="29" applyNumberFormat="1" applyFont="1" applyFill="1" applyBorder="1" applyProtection="1">
      <alignment vertical="top" wrapText="1"/>
    </xf>
    <xf numFmtId="164" fontId="13" fillId="0" borderId="22" xfId="31" applyNumberFormat="1" applyFont="1" applyFill="1" applyBorder="1" applyAlignment="1" applyProtection="1">
      <alignment horizontal="right" vertical="top" shrinkToFit="1"/>
    </xf>
    <xf numFmtId="0" fontId="9" fillId="0" borderId="1" xfId="0" applyFont="1" applyBorder="1" applyProtection="1">
      <protection locked="0"/>
    </xf>
    <xf numFmtId="164" fontId="13" fillId="5" borderId="3" xfId="31" applyNumberFormat="1" applyFont="1" applyFill="1" applyBorder="1" applyAlignment="1" applyProtection="1">
      <alignment horizontal="right" vertical="top" shrinkToFit="1"/>
    </xf>
    <xf numFmtId="164" fontId="13" fillId="0" borderId="17" xfId="31" applyNumberFormat="1" applyFont="1" applyFill="1" applyBorder="1" applyAlignment="1" applyProtection="1">
      <alignment horizontal="right" vertical="top" shrinkToFit="1"/>
    </xf>
    <xf numFmtId="164" fontId="12" fillId="5" borderId="3" xfId="31" applyNumberFormat="1" applyFont="1" applyFill="1" applyBorder="1" applyAlignment="1" applyProtection="1">
      <alignment horizontal="right" vertical="top" shrinkToFit="1"/>
    </xf>
    <xf numFmtId="164" fontId="12" fillId="0" borderId="17" xfId="31" applyNumberFormat="1" applyFont="1" applyFill="1" applyBorder="1" applyAlignment="1" applyProtection="1">
      <alignment horizontal="right" vertical="top" shrinkToFit="1"/>
    </xf>
    <xf numFmtId="164" fontId="13" fillId="0" borderId="23" xfId="34" applyNumberFormat="1" applyFont="1" applyFill="1" applyBorder="1" applyAlignment="1" applyProtection="1">
      <alignment horizontal="right" vertical="top" shrinkToFit="1"/>
    </xf>
    <xf numFmtId="164" fontId="13" fillId="0" borderId="24" xfId="31" applyNumberFormat="1" applyFont="1" applyFill="1" applyBorder="1" applyAlignment="1" applyProtection="1">
      <alignment horizontal="right" vertical="top" shrinkToFit="1"/>
    </xf>
    <xf numFmtId="164" fontId="10" fillId="0" borderId="25" xfId="31" applyNumberFormat="1" applyFont="1" applyFill="1" applyBorder="1" applyAlignment="1" applyProtection="1">
      <alignment horizontal="right" vertical="top" shrinkToFit="1"/>
    </xf>
    <xf numFmtId="4" fontId="10" fillId="0" borderId="13" xfId="31" applyNumberFormat="1" applyFont="1" applyFill="1" applyBorder="1" applyAlignment="1" applyProtection="1">
      <alignment horizontal="right" vertical="top" shrinkToFit="1"/>
    </xf>
    <xf numFmtId="164" fontId="9" fillId="0" borderId="0" xfId="0" applyNumberFormat="1" applyFont="1" applyAlignment="1" applyProtection="1">
      <alignment horizontal="right"/>
      <protection locked="0"/>
    </xf>
    <xf numFmtId="0" fontId="7" fillId="6" borderId="3" xfId="0" applyFont="1" applyFill="1" applyBorder="1" applyAlignment="1">
      <alignment horizontal="center" vertical="center" wrapText="1"/>
    </xf>
    <xf numFmtId="0" fontId="6" fillId="0" borderId="1" xfId="36" applyNumberFormat="1" applyFont="1" applyProtection="1">
      <alignment horizontal="left" wrapText="1"/>
    </xf>
    <xf numFmtId="0" fontId="6" fillId="0" borderId="1" xfId="36" applyFont="1">
      <alignment horizontal="left" wrapText="1"/>
    </xf>
    <xf numFmtId="0" fontId="10" fillId="0" borderId="2" xfId="33" applyNumberFormat="1" applyFont="1" applyFill="1" applyProtection="1">
      <alignment horizontal="left"/>
    </xf>
    <xf numFmtId="0" fontId="10" fillId="0" borderId="2" xfId="33" applyFont="1" applyFill="1">
      <alignment horizontal="left"/>
    </xf>
    <xf numFmtId="0" fontId="8" fillId="0" borderId="1" xfId="3" applyNumberFormat="1" applyFont="1" applyProtection="1">
      <alignment horizontal="center" wrapText="1"/>
    </xf>
    <xf numFmtId="0" fontId="8" fillId="0" borderId="1" xfId="3" applyFont="1">
      <alignment horizontal="center" wrapText="1"/>
    </xf>
    <xf numFmtId="0" fontId="8" fillId="0" borderId="1" xfId="4" applyNumberFormat="1" applyFont="1" applyProtection="1">
      <alignment horizontal="center"/>
    </xf>
    <xf numFmtId="0" fontId="8" fillId="0" borderId="1" xfId="4" applyFont="1">
      <alignment horizontal="center"/>
    </xf>
    <xf numFmtId="0" fontId="5" fillId="5" borderId="3" xfId="0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horizontal="center" vertical="center" wrapText="1"/>
    </xf>
    <xf numFmtId="164" fontId="6" fillId="5" borderId="4" xfId="0" applyNumberFormat="1" applyFont="1" applyFill="1" applyBorder="1" applyAlignment="1">
      <alignment horizontal="center" vertical="center" wrapText="1"/>
    </xf>
    <xf numFmtId="164" fontId="6" fillId="5" borderId="8" xfId="0" applyNumberFormat="1" applyFont="1" applyFill="1" applyBorder="1" applyAlignment="1">
      <alignment horizontal="center" vertical="center" wrapText="1"/>
    </xf>
    <xf numFmtId="164" fontId="6" fillId="5" borderId="9" xfId="0" applyNumberFormat="1" applyFont="1" applyFill="1" applyBorder="1" applyAlignment="1">
      <alignment horizontal="center" vertical="center" wrapText="1"/>
    </xf>
    <xf numFmtId="164" fontId="6" fillId="5" borderId="3" xfId="0" applyNumberFormat="1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/>
    </xf>
    <xf numFmtId="0" fontId="6" fillId="5" borderId="6" xfId="0" applyFont="1" applyFill="1" applyBorder="1" applyAlignment="1">
      <alignment horizontal="center"/>
    </xf>
    <xf numFmtId="0" fontId="6" fillId="5" borderId="7" xfId="0" applyFont="1" applyFill="1" applyBorder="1" applyAlignment="1">
      <alignment horizontal="center"/>
    </xf>
    <xf numFmtId="0" fontId="6" fillId="5" borderId="5" xfId="0" applyFont="1" applyFill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 wrapText="1"/>
    </xf>
    <xf numFmtId="0" fontId="13" fillId="0" borderId="21" xfId="33" applyNumberFormat="1" applyFont="1" applyFill="1" applyBorder="1" applyProtection="1">
      <alignment horizontal="left"/>
    </xf>
    <xf numFmtId="0" fontId="13" fillId="0" borderId="22" xfId="33" applyFont="1" applyFill="1" applyBorder="1">
      <alignment horizontal="left"/>
    </xf>
    <xf numFmtId="164" fontId="7" fillId="6" borderId="4" xfId="0" applyNumberFormat="1" applyFont="1" applyFill="1" applyBorder="1" applyAlignment="1">
      <alignment horizontal="center" vertical="center" wrapText="1"/>
    </xf>
    <xf numFmtId="164" fontId="7" fillId="6" borderId="8" xfId="0" applyNumberFormat="1" applyFont="1" applyFill="1" applyBorder="1" applyAlignment="1">
      <alignment horizontal="center" vertical="center" wrapText="1"/>
    </xf>
    <xf numFmtId="164" fontId="7" fillId="6" borderId="9" xfId="0" applyNumberFormat="1" applyFont="1" applyFill="1" applyBorder="1" applyAlignment="1">
      <alignment horizontal="center" vertical="center" wrapText="1"/>
    </xf>
    <xf numFmtId="0" fontId="11" fillId="0" borderId="0" xfId="0" applyFont="1" applyAlignment="1" applyProtection="1">
      <alignment horizontal="center"/>
      <protection locked="0"/>
    </xf>
    <xf numFmtId="0" fontId="12" fillId="5" borderId="3" xfId="0" applyFont="1" applyFill="1" applyBorder="1" applyAlignment="1">
      <alignment horizontal="center" vertical="center" wrapText="1"/>
    </xf>
    <xf numFmtId="164" fontId="12" fillId="5" borderId="4" xfId="0" applyNumberFormat="1" applyFont="1" applyFill="1" applyBorder="1" applyAlignment="1">
      <alignment horizontal="center" vertical="center" wrapText="1"/>
    </xf>
    <xf numFmtId="164" fontId="12" fillId="5" borderId="8" xfId="0" applyNumberFormat="1" applyFont="1" applyFill="1" applyBorder="1" applyAlignment="1">
      <alignment horizontal="center" vertical="center" wrapText="1"/>
    </xf>
    <xf numFmtId="164" fontId="12" fillId="5" borderId="9" xfId="0" applyNumberFormat="1" applyFont="1" applyFill="1" applyBorder="1" applyAlignment="1">
      <alignment horizontal="center" vertical="center" wrapText="1"/>
    </xf>
    <xf numFmtId="164" fontId="12" fillId="5" borderId="3" xfId="0" applyNumberFormat="1" applyFont="1" applyFill="1" applyBorder="1" applyAlignment="1">
      <alignment horizontal="center" vertical="center" wrapText="1"/>
    </xf>
    <xf numFmtId="0" fontId="12" fillId="5" borderId="5" xfId="0" applyFont="1" applyFill="1" applyBorder="1" applyAlignment="1">
      <alignment horizontal="center"/>
    </xf>
    <xf numFmtId="0" fontId="12" fillId="5" borderId="6" xfId="0" applyFont="1" applyFill="1" applyBorder="1" applyAlignment="1">
      <alignment horizontal="center"/>
    </xf>
    <xf numFmtId="0" fontId="12" fillId="5" borderId="7" xfId="0" applyFont="1" applyFill="1" applyBorder="1" applyAlignment="1">
      <alignment horizontal="center"/>
    </xf>
    <xf numFmtId="0" fontId="12" fillId="5" borderId="5" xfId="0" applyFont="1" applyFill="1" applyBorder="1" applyAlignment="1">
      <alignment horizontal="center" vertical="center" wrapText="1"/>
    </xf>
    <xf numFmtId="0" fontId="12" fillId="5" borderId="7" xfId="0" applyFont="1" applyFill="1" applyBorder="1" applyAlignment="1">
      <alignment horizontal="center" vertical="center" wrapText="1"/>
    </xf>
  </cellXfs>
  <cellStyles count="51">
    <cellStyle name="br" xfId="39"/>
    <cellStyle name="col" xfId="38"/>
    <cellStyle name="style0" xfId="40"/>
    <cellStyle name="td" xfId="41"/>
    <cellStyle name="tr" xfId="37"/>
    <cellStyle name="xl21" xfId="42"/>
    <cellStyle name="xl22" xfId="6"/>
    <cellStyle name="xl23" xfId="43"/>
    <cellStyle name="xl24" xfId="2"/>
    <cellStyle name="xl25" xfId="7"/>
    <cellStyle name="xl26" xfId="30"/>
    <cellStyle name="xl27" xfId="8"/>
    <cellStyle name="xl28" xfId="9"/>
    <cellStyle name="xl29" xfId="10"/>
    <cellStyle name="xl30" xfId="11"/>
    <cellStyle name="xl31" xfId="12"/>
    <cellStyle name="xl32" xfId="13"/>
    <cellStyle name="xl33" xfId="44"/>
    <cellStyle name="xl34" xfId="14"/>
    <cellStyle name="xl35" xfId="15"/>
    <cellStyle name="xl36" xfId="16"/>
    <cellStyle name="xl37" xfId="33"/>
    <cellStyle name="xl38" xfId="17"/>
    <cellStyle name="xl39" xfId="45"/>
    <cellStyle name="xl40" xfId="34"/>
    <cellStyle name="xl41" xfId="1"/>
    <cellStyle name="xl42" xfId="18"/>
    <cellStyle name="xl43" xfId="19"/>
    <cellStyle name="xl44" xfId="20"/>
    <cellStyle name="xl45" xfId="21"/>
    <cellStyle name="xl46" xfId="22"/>
    <cellStyle name="xl47" xfId="23"/>
    <cellStyle name="xl48" xfId="24"/>
    <cellStyle name="xl49" xfId="25"/>
    <cellStyle name="xl50" xfId="26"/>
    <cellStyle name="xl51" xfId="27"/>
    <cellStyle name="xl52" xfId="28"/>
    <cellStyle name="xl53" xfId="36"/>
    <cellStyle name="xl54" xfId="46"/>
    <cellStyle name="xl55" xfId="35"/>
    <cellStyle name="xl56" xfId="3"/>
    <cellStyle name="xl57" xfId="4"/>
    <cellStyle name="xl58" xfId="5"/>
    <cellStyle name="xl59" xfId="47"/>
    <cellStyle name="xl60" xfId="29"/>
    <cellStyle name="xl61" xfId="48"/>
    <cellStyle name="xl62" xfId="49"/>
    <cellStyle name="xl63" xfId="31"/>
    <cellStyle name="xl64" xfId="32"/>
    <cellStyle name="Обычный" xfId="0" builtinId="0"/>
    <cellStyle name="Финансовый" xfId="50" builtinId="3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35"/>
  <sheetViews>
    <sheetView showGridLines="0" topLeftCell="A49" zoomScaleNormal="100" zoomScaleSheetLayoutView="100" workbookViewId="0">
      <selection activeCell="L126" sqref="L126"/>
    </sheetView>
  </sheetViews>
  <sheetFormatPr defaultRowHeight="15" outlineLevelRow="2" x14ac:dyDescent="0.25"/>
  <cols>
    <col min="1" max="1" width="48.5703125" style="4" customWidth="1"/>
    <col min="2" max="2" width="7.7109375" style="4" customWidth="1"/>
    <col min="3" max="3" width="9.7109375" style="4" customWidth="1"/>
    <col min="4" max="7" width="16.85546875" style="4" customWidth="1"/>
    <col min="8" max="8" width="10" style="4" customWidth="1"/>
    <col min="9" max="9" width="18.28515625" style="4" customWidth="1"/>
    <col min="10" max="10" width="9.5703125" style="4" customWidth="1"/>
    <col min="11" max="12" width="17.140625" style="4" customWidth="1"/>
    <col min="13" max="16384" width="9.140625" style="4"/>
  </cols>
  <sheetData>
    <row r="1" spans="1:12" ht="15.75" x14ac:dyDescent="0.25">
      <c r="A1" s="62"/>
      <c r="B1" s="63"/>
      <c r="C1" s="63"/>
      <c r="D1" s="63"/>
      <c r="E1" s="63"/>
      <c r="F1" s="63"/>
      <c r="G1" s="63"/>
      <c r="H1" s="63"/>
      <c r="I1" s="3"/>
    </row>
    <row r="2" spans="1:12" ht="15.75" x14ac:dyDescent="0.25">
      <c r="A2" s="64"/>
      <c r="B2" s="65"/>
      <c r="C2" s="65"/>
      <c r="D2" s="65"/>
      <c r="E2" s="65"/>
      <c r="F2" s="65"/>
      <c r="G2" s="65"/>
      <c r="H2" s="65"/>
      <c r="I2" s="3"/>
    </row>
    <row r="3" spans="1:12" s="1" customFormat="1" ht="12.75" x14ac:dyDescent="0.2">
      <c r="A3" s="66" t="s">
        <v>0</v>
      </c>
      <c r="B3" s="67" t="s">
        <v>59</v>
      </c>
      <c r="C3" s="67" t="s">
        <v>60</v>
      </c>
      <c r="D3" s="68" t="s">
        <v>58</v>
      </c>
      <c r="E3" s="71" t="s">
        <v>64</v>
      </c>
      <c r="F3" s="67" t="s">
        <v>122</v>
      </c>
      <c r="G3" s="72" t="s">
        <v>61</v>
      </c>
      <c r="H3" s="73"/>
      <c r="I3" s="73"/>
      <c r="J3" s="74"/>
      <c r="K3" s="57" t="s">
        <v>125</v>
      </c>
      <c r="L3" s="57" t="s">
        <v>126</v>
      </c>
    </row>
    <row r="4" spans="1:12" s="1" customFormat="1" ht="12.75" x14ac:dyDescent="0.2">
      <c r="A4" s="66"/>
      <c r="B4" s="67"/>
      <c r="C4" s="67"/>
      <c r="D4" s="69"/>
      <c r="E4" s="71"/>
      <c r="F4" s="67"/>
      <c r="G4" s="75" t="s">
        <v>65</v>
      </c>
      <c r="H4" s="76"/>
      <c r="I4" s="72" t="s">
        <v>66</v>
      </c>
      <c r="J4" s="74"/>
      <c r="K4" s="57"/>
      <c r="L4" s="57"/>
    </row>
    <row r="5" spans="1:12" s="1" customFormat="1" ht="12.75" x14ac:dyDescent="0.2">
      <c r="A5" s="66"/>
      <c r="B5" s="67"/>
      <c r="C5" s="67"/>
      <c r="D5" s="70"/>
      <c r="E5" s="71"/>
      <c r="F5" s="67"/>
      <c r="G5" s="2" t="s">
        <v>62</v>
      </c>
      <c r="H5" s="2" t="s">
        <v>63</v>
      </c>
      <c r="I5" s="2" t="s">
        <v>62</v>
      </c>
      <c r="J5" s="2" t="s">
        <v>63</v>
      </c>
      <c r="K5" s="57"/>
      <c r="L5" s="57"/>
    </row>
    <row r="6" spans="1:12" s="11" customFormat="1" ht="14.25" x14ac:dyDescent="0.2">
      <c r="A6" s="9" t="s">
        <v>114</v>
      </c>
      <c r="B6" s="10" t="s">
        <v>1</v>
      </c>
      <c r="C6" s="10" t="s">
        <v>2</v>
      </c>
      <c r="D6" s="17">
        <f>D7+D13+D17+D20+D24+D28+D30</f>
        <v>294740061.21000004</v>
      </c>
      <c r="E6" s="17">
        <f t="shared" ref="E6:L6" si="0">E7+E13+E17+E20+E24+E28+E30</f>
        <v>107905066.05000001</v>
      </c>
      <c r="F6" s="17">
        <f t="shared" si="0"/>
        <v>112698175.06</v>
      </c>
      <c r="G6" s="21">
        <f t="shared" ref="G6:G69" si="1">F6-D6</f>
        <v>-182041886.15000004</v>
      </c>
      <c r="H6" s="17">
        <f>F6/D6*100</f>
        <v>38.236463206711292</v>
      </c>
      <c r="I6" s="17">
        <f>F6-E6</f>
        <v>4793109.0099999905</v>
      </c>
      <c r="J6" s="17">
        <f>F6/E6</f>
        <v>1.0444196846863427</v>
      </c>
      <c r="K6" s="55">
        <f t="shared" si="0"/>
        <v>103849002.35000001</v>
      </c>
      <c r="L6" s="55">
        <f t="shared" si="0"/>
        <v>104100797.36</v>
      </c>
    </row>
    <row r="7" spans="1:12" outlineLevel="1" x14ac:dyDescent="0.25">
      <c r="A7" s="5" t="s">
        <v>103</v>
      </c>
      <c r="B7" s="6" t="s">
        <v>1</v>
      </c>
      <c r="C7" s="6" t="s">
        <v>3</v>
      </c>
      <c r="D7" s="18">
        <f>D8+D9+D10+D11+D12</f>
        <v>106434063.03</v>
      </c>
      <c r="E7" s="18">
        <f t="shared" ref="E7:L7" si="2">E8+E9+E10+E11+E12</f>
        <v>53635888.25</v>
      </c>
      <c r="F7" s="18">
        <f t="shared" si="2"/>
        <v>62095415.729999997</v>
      </c>
      <c r="G7" s="21">
        <f t="shared" si="1"/>
        <v>-44338647.300000004</v>
      </c>
      <c r="H7" s="18">
        <f>F7/D7*100</f>
        <v>58.341675552212536</v>
      </c>
      <c r="I7" s="18">
        <f>F7-E7</f>
        <v>8459527.4799999967</v>
      </c>
      <c r="J7" s="18">
        <f>F7/E7</f>
        <v>1.1577214017705766</v>
      </c>
      <c r="K7" s="18">
        <f t="shared" si="2"/>
        <v>53563073.100000001</v>
      </c>
      <c r="L7" s="18">
        <f t="shared" si="2"/>
        <v>53782008.109999999</v>
      </c>
    </row>
    <row r="8" spans="1:12" ht="38.25" outlineLevel="2" x14ac:dyDescent="0.25">
      <c r="A8" s="5" t="s">
        <v>68</v>
      </c>
      <c r="B8" s="6" t="s">
        <v>1</v>
      </c>
      <c r="C8" s="6" t="s">
        <v>4</v>
      </c>
      <c r="D8" s="18">
        <v>2594536.86</v>
      </c>
      <c r="E8" s="19">
        <v>2971081.99</v>
      </c>
      <c r="F8" s="20">
        <v>3066027.04</v>
      </c>
      <c r="G8" s="21">
        <f t="shared" si="1"/>
        <v>471490.18000000017</v>
      </c>
      <c r="H8" s="18">
        <f t="shared" ref="H8:H69" si="3">F8/D8*100</f>
        <v>118.17242172462335</v>
      </c>
      <c r="I8" s="18">
        <f t="shared" ref="I8:I71" si="4">F8-E8</f>
        <v>94945.049999999814</v>
      </c>
      <c r="J8" s="18">
        <f t="shared" ref="J8:J71" si="5">F8/E8</f>
        <v>1.0319563883863063</v>
      </c>
      <c r="K8" s="20">
        <v>3225566.11</v>
      </c>
      <c r="L8" s="20">
        <v>3125566.11</v>
      </c>
    </row>
    <row r="9" spans="1:12" ht="51" outlineLevel="2" x14ac:dyDescent="0.25">
      <c r="A9" s="5" t="s">
        <v>69</v>
      </c>
      <c r="B9" s="6" t="s">
        <v>1</v>
      </c>
      <c r="C9" s="6" t="s">
        <v>5</v>
      </c>
      <c r="D9" s="18">
        <v>45866702.590000004</v>
      </c>
      <c r="E9" s="19">
        <v>45020084.82</v>
      </c>
      <c r="F9" s="20">
        <v>44747013.299999997</v>
      </c>
      <c r="G9" s="21">
        <f t="shared" si="1"/>
        <v>-1119689.2900000066</v>
      </c>
      <c r="H9" s="18">
        <f t="shared" si="3"/>
        <v>97.558818866904716</v>
      </c>
      <c r="I9" s="18">
        <f t="shared" si="4"/>
        <v>-273071.52000000328</v>
      </c>
      <c r="J9" s="18">
        <f t="shared" si="5"/>
        <v>0.9939344512323377</v>
      </c>
      <c r="K9" s="20">
        <v>45721180.640000001</v>
      </c>
      <c r="L9" s="20">
        <v>45721180.640000001</v>
      </c>
    </row>
    <row r="10" spans="1:12" outlineLevel="2" x14ac:dyDescent="0.25">
      <c r="A10" s="5" t="s">
        <v>70</v>
      </c>
      <c r="B10" s="6" t="s">
        <v>1</v>
      </c>
      <c r="C10" s="6" t="s">
        <v>6</v>
      </c>
      <c r="D10" s="18">
        <v>42000</v>
      </c>
      <c r="E10" s="19">
        <v>12080.64</v>
      </c>
      <c r="F10" s="20">
        <v>11320</v>
      </c>
      <c r="G10" s="21">
        <f t="shared" si="1"/>
        <v>-30680</v>
      </c>
      <c r="H10" s="18">
        <f t="shared" si="3"/>
        <v>26.952380952380949</v>
      </c>
      <c r="I10" s="18">
        <f t="shared" si="4"/>
        <v>-760.63999999999942</v>
      </c>
      <c r="J10" s="18">
        <f t="shared" si="5"/>
        <v>0.93703644840008482</v>
      </c>
      <c r="K10" s="20">
        <v>12197.64</v>
      </c>
      <c r="L10" s="20">
        <v>111385.18</v>
      </c>
    </row>
    <row r="11" spans="1:12" outlineLevel="2" x14ac:dyDescent="0.25">
      <c r="A11" s="5" t="s">
        <v>71</v>
      </c>
      <c r="B11" s="6" t="s">
        <v>1</v>
      </c>
      <c r="C11" s="6" t="s">
        <v>7</v>
      </c>
      <c r="D11" s="18">
        <v>1312500</v>
      </c>
      <c r="E11" s="19"/>
      <c r="F11" s="20">
        <v>7960300</v>
      </c>
      <c r="G11" s="21">
        <f t="shared" si="1"/>
        <v>6647800</v>
      </c>
      <c r="H11" s="18">
        <f t="shared" si="3"/>
        <v>606.49904761904759</v>
      </c>
      <c r="I11" s="18">
        <f t="shared" si="4"/>
        <v>7960300</v>
      </c>
      <c r="J11" s="18">
        <v>0</v>
      </c>
      <c r="K11" s="21">
        <v>0</v>
      </c>
      <c r="L11" s="21">
        <v>0</v>
      </c>
    </row>
    <row r="12" spans="1:12" outlineLevel="2" x14ac:dyDescent="0.25">
      <c r="A12" s="5" t="s">
        <v>72</v>
      </c>
      <c r="B12" s="6" t="s">
        <v>1</v>
      </c>
      <c r="C12" s="6" t="s">
        <v>8</v>
      </c>
      <c r="D12" s="18">
        <v>56618323.579999998</v>
      </c>
      <c r="E12" s="19">
        <v>5632640.7999999998</v>
      </c>
      <c r="F12" s="20">
        <v>6310755.3900000006</v>
      </c>
      <c r="G12" s="21">
        <f t="shared" si="1"/>
        <v>-50307568.189999998</v>
      </c>
      <c r="H12" s="18">
        <f t="shared" si="3"/>
        <v>11.146136075687744</v>
      </c>
      <c r="I12" s="18">
        <f t="shared" si="4"/>
        <v>678114.59000000078</v>
      </c>
      <c r="J12" s="18">
        <f t="shared" si="5"/>
        <v>1.1203901711609234</v>
      </c>
      <c r="K12" s="20">
        <v>4604128.71</v>
      </c>
      <c r="L12" s="20">
        <v>4823876.18</v>
      </c>
    </row>
    <row r="13" spans="1:12" ht="25.5" outlineLevel="1" x14ac:dyDescent="0.25">
      <c r="A13" s="5" t="s">
        <v>104</v>
      </c>
      <c r="B13" s="6" t="s">
        <v>1</v>
      </c>
      <c r="C13" s="6" t="s">
        <v>9</v>
      </c>
      <c r="D13" s="18">
        <f>D14+D15+D16</f>
        <v>11972053.5</v>
      </c>
      <c r="E13" s="18">
        <f t="shared" ref="E13:L13" si="6">E14+E15+E16</f>
        <v>4457475</v>
      </c>
      <c r="F13" s="18">
        <f t="shared" si="6"/>
        <v>3795972</v>
      </c>
      <c r="G13" s="21">
        <f t="shared" si="1"/>
        <v>-8176081.5</v>
      </c>
      <c r="H13" s="18">
        <f t="shared" si="3"/>
        <v>31.706941503393715</v>
      </c>
      <c r="I13" s="18">
        <f t="shared" si="4"/>
        <v>-661503</v>
      </c>
      <c r="J13" s="18">
        <f t="shared" si="5"/>
        <v>0.85159692426766276</v>
      </c>
      <c r="K13" s="18">
        <f t="shared" si="6"/>
        <v>2699742</v>
      </c>
      <c r="L13" s="18">
        <f t="shared" si="6"/>
        <v>2684379</v>
      </c>
    </row>
    <row r="14" spans="1:12" outlineLevel="2" x14ac:dyDescent="0.25">
      <c r="A14" s="5" t="s">
        <v>73</v>
      </c>
      <c r="B14" s="6" t="s">
        <v>1</v>
      </c>
      <c r="C14" s="6" t="s">
        <v>10</v>
      </c>
      <c r="D14" s="18">
        <v>3982647.92</v>
      </c>
      <c r="E14" s="19">
        <v>4367475</v>
      </c>
      <c r="F14" s="20">
        <v>3655972</v>
      </c>
      <c r="G14" s="21">
        <f t="shared" si="1"/>
        <v>-326675.91999999993</v>
      </c>
      <c r="H14" s="18">
        <f t="shared" si="3"/>
        <v>91.797519475434825</v>
      </c>
      <c r="I14" s="18">
        <f t="shared" si="4"/>
        <v>-711503</v>
      </c>
      <c r="J14" s="18">
        <f t="shared" si="5"/>
        <v>0.83709053858350646</v>
      </c>
      <c r="K14" s="20">
        <v>2559742</v>
      </c>
      <c r="L14" s="20">
        <v>2542579</v>
      </c>
    </row>
    <row r="15" spans="1:12" ht="38.25" outlineLevel="2" x14ac:dyDescent="0.25">
      <c r="A15" s="5" t="s">
        <v>74</v>
      </c>
      <c r="B15" s="6" t="s">
        <v>1</v>
      </c>
      <c r="C15" s="6" t="s">
        <v>11</v>
      </c>
      <c r="D15" s="18">
        <v>7202970.9100000001</v>
      </c>
      <c r="E15" s="19">
        <v>0</v>
      </c>
      <c r="F15" s="21">
        <v>0</v>
      </c>
      <c r="G15" s="21">
        <f t="shared" si="1"/>
        <v>-7202970.9100000001</v>
      </c>
      <c r="H15" s="18">
        <f t="shared" si="3"/>
        <v>0</v>
      </c>
      <c r="I15" s="18">
        <f t="shared" si="4"/>
        <v>0</v>
      </c>
      <c r="J15" s="18">
        <v>0</v>
      </c>
      <c r="K15" s="21">
        <v>0</v>
      </c>
      <c r="L15" s="21">
        <v>0</v>
      </c>
    </row>
    <row r="16" spans="1:12" ht="25.5" outlineLevel="2" x14ac:dyDescent="0.25">
      <c r="A16" s="5" t="s">
        <v>75</v>
      </c>
      <c r="B16" s="6" t="s">
        <v>1</v>
      </c>
      <c r="C16" s="6" t="s">
        <v>12</v>
      </c>
      <c r="D16" s="18">
        <v>786434.67</v>
      </c>
      <c r="E16" s="19">
        <v>90000</v>
      </c>
      <c r="F16" s="20">
        <v>140000</v>
      </c>
      <c r="G16" s="21">
        <f t="shared" si="1"/>
        <v>-646434.67000000004</v>
      </c>
      <c r="H16" s="18">
        <f t="shared" si="3"/>
        <v>17.801860134167278</v>
      </c>
      <c r="I16" s="18">
        <f t="shared" si="4"/>
        <v>50000</v>
      </c>
      <c r="J16" s="18">
        <f t="shared" si="5"/>
        <v>1.5555555555555556</v>
      </c>
      <c r="K16" s="20">
        <v>140000</v>
      </c>
      <c r="L16" s="20">
        <v>141800</v>
      </c>
    </row>
    <row r="17" spans="1:12" outlineLevel="1" x14ac:dyDescent="0.25">
      <c r="A17" s="5" t="s">
        <v>105</v>
      </c>
      <c r="B17" s="6" t="s">
        <v>1</v>
      </c>
      <c r="C17" s="6" t="s">
        <v>13</v>
      </c>
      <c r="D17" s="18">
        <f>D18+D19</f>
        <v>24577598.27</v>
      </c>
      <c r="E17" s="18">
        <f t="shared" ref="E17:L17" si="7">E18+E19</f>
        <v>29581218.620000001</v>
      </c>
      <c r="F17" s="18">
        <f t="shared" si="7"/>
        <v>26272167.329999998</v>
      </c>
      <c r="G17" s="21">
        <f t="shared" si="1"/>
        <v>1694569.0599999987</v>
      </c>
      <c r="H17" s="18">
        <f t="shared" si="3"/>
        <v>106.89477076394576</v>
      </c>
      <c r="I17" s="18">
        <f t="shared" si="4"/>
        <v>-3309051.2900000028</v>
      </c>
      <c r="J17" s="18">
        <f t="shared" si="5"/>
        <v>0.88813674877603799</v>
      </c>
      <c r="K17" s="18">
        <f t="shared" si="7"/>
        <v>26820851.420000006</v>
      </c>
      <c r="L17" s="18">
        <f t="shared" si="7"/>
        <v>26772574.420000006</v>
      </c>
    </row>
    <row r="18" spans="1:12" outlineLevel="2" x14ac:dyDescent="0.25">
      <c r="A18" s="5" t="s">
        <v>76</v>
      </c>
      <c r="B18" s="6" t="s">
        <v>1</v>
      </c>
      <c r="C18" s="6" t="s">
        <v>14</v>
      </c>
      <c r="D18" s="18">
        <v>23921957.23</v>
      </c>
      <c r="E18" s="19">
        <v>25022951.07</v>
      </c>
      <c r="F18" s="20">
        <v>25822461.329999998</v>
      </c>
      <c r="G18" s="21">
        <f t="shared" si="1"/>
        <v>1900504.0999999978</v>
      </c>
      <c r="H18" s="18">
        <f t="shared" si="3"/>
        <v>107.94460119515897</v>
      </c>
      <c r="I18" s="18">
        <f t="shared" si="4"/>
        <v>799510.25999999791</v>
      </c>
      <c r="J18" s="18">
        <f t="shared" si="5"/>
        <v>1.0319510779429422</v>
      </c>
      <c r="K18" s="20">
        <v>26367775.420000006</v>
      </c>
      <c r="L18" s="20">
        <v>26367775.420000006</v>
      </c>
    </row>
    <row r="19" spans="1:12" outlineLevel="2" x14ac:dyDescent="0.25">
      <c r="A19" s="5" t="s">
        <v>77</v>
      </c>
      <c r="B19" s="6" t="s">
        <v>1</v>
      </c>
      <c r="C19" s="6" t="s">
        <v>15</v>
      </c>
      <c r="D19" s="18">
        <v>655641.04</v>
      </c>
      <c r="E19" s="19">
        <v>4558267.55</v>
      </c>
      <c r="F19" s="20">
        <v>449706</v>
      </c>
      <c r="G19" s="21">
        <f t="shared" si="1"/>
        <v>-205935.04000000004</v>
      </c>
      <c r="H19" s="18">
        <f t="shared" si="3"/>
        <v>68.590276166970881</v>
      </c>
      <c r="I19" s="18">
        <f t="shared" si="4"/>
        <v>-4108561.55</v>
      </c>
      <c r="J19" s="18">
        <f t="shared" si="5"/>
        <v>9.8657219012955918E-2</v>
      </c>
      <c r="K19" s="20">
        <v>453076</v>
      </c>
      <c r="L19" s="20">
        <v>404799</v>
      </c>
    </row>
    <row r="20" spans="1:12" outlineLevel="1" x14ac:dyDescent="0.25">
      <c r="A20" s="5" t="s">
        <v>106</v>
      </c>
      <c r="B20" s="6" t="s">
        <v>1</v>
      </c>
      <c r="C20" s="6" t="s">
        <v>18</v>
      </c>
      <c r="D20" s="18">
        <f>D21+D22+D23</f>
        <v>117601378.54000001</v>
      </c>
      <c r="E20" s="18">
        <f t="shared" ref="E20:L20" si="8">E21+E22+E23</f>
        <v>130859.98</v>
      </c>
      <c r="F20" s="18">
        <f t="shared" si="8"/>
        <v>0</v>
      </c>
      <c r="G20" s="21">
        <f t="shared" si="1"/>
        <v>-117601378.54000001</v>
      </c>
      <c r="H20" s="18">
        <f t="shared" si="3"/>
        <v>0</v>
      </c>
      <c r="I20" s="18">
        <f t="shared" si="4"/>
        <v>-130859.98</v>
      </c>
      <c r="J20" s="18">
        <f t="shared" si="5"/>
        <v>0</v>
      </c>
      <c r="K20" s="18">
        <f t="shared" si="8"/>
        <v>0</v>
      </c>
      <c r="L20" s="18">
        <f t="shared" si="8"/>
        <v>0</v>
      </c>
    </row>
    <row r="21" spans="1:12" outlineLevel="2" x14ac:dyDescent="0.25">
      <c r="A21" s="5" t="s">
        <v>78</v>
      </c>
      <c r="B21" s="6" t="s">
        <v>1</v>
      </c>
      <c r="C21" s="6" t="s">
        <v>19</v>
      </c>
      <c r="D21" s="18">
        <v>72739053.359999999</v>
      </c>
      <c r="E21" s="19">
        <v>0</v>
      </c>
      <c r="F21" s="21">
        <v>0</v>
      </c>
      <c r="G21" s="21">
        <f t="shared" si="1"/>
        <v>-72739053.359999999</v>
      </c>
      <c r="H21" s="18">
        <f t="shared" si="3"/>
        <v>0</v>
      </c>
      <c r="I21" s="18">
        <f t="shared" si="4"/>
        <v>0</v>
      </c>
      <c r="J21" s="18">
        <v>0</v>
      </c>
      <c r="K21" s="21">
        <v>0</v>
      </c>
      <c r="L21" s="21">
        <v>0</v>
      </c>
    </row>
    <row r="22" spans="1:12" outlineLevel="1" x14ac:dyDescent="0.25">
      <c r="A22" s="5" t="s">
        <v>79</v>
      </c>
      <c r="B22" s="6" t="s">
        <v>1</v>
      </c>
      <c r="C22" s="6" t="s">
        <v>20</v>
      </c>
      <c r="D22" s="18">
        <v>44291500</v>
      </c>
      <c r="E22" s="19">
        <v>0</v>
      </c>
      <c r="F22" s="21">
        <v>0</v>
      </c>
      <c r="G22" s="21">
        <f t="shared" si="1"/>
        <v>-44291500</v>
      </c>
      <c r="H22" s="18">
        <f t="shared" si="3"/>
        <v>0</v>
      </c>
      <c r="I22" s="18">
        <f t="shared" si="4"/>
        <v>0</v>
      </c>
      <c r="J22" s="18">
        <v>0</v>
      </c>
      <c r="K22" s="21">
        <v>0</v>
      </c>
      <c r="L22" s="21">
        <v>0</v>
      </c>
    </row>
    <row r="23" spans="1:12" outlineLevel="2" x14ac:dyDescent="0.25">
      <c r="A23" s="5" t="s">
        <v>80</v>
      </c>
      <c r="B23" s="6" t="s">
        <v>1</v>
      </c>
      <c r="C23" s="6" t="s">
        <v>21</v>
      </c>
      <c r="D23" s="18">
        <v>570825.18000000005</v>
      </c>
      <c r="E23" s="19">
        <v>130859.98</v>
      </c>
      <c r="F23" s="21">
        <v>0</v>
      </c>
      <c r="G23" s="21">
        <f t="shared" si="1"/>
        <v>-570825.18000000005</v>
      </c>
      <c r="H23" s="18">
        <f t="shared" si="3"/>
        <v>0</v>
      </c>
      <c r="I23" s="18">
        <f t="shared" si="4"/>
        <v>-130859.98</v>
      </c>
      <c r="J23" s="18">
        <f t="shared" si="5"/>
        <v>0</v>
      </c>
      <c r="K23" s="21">
        <v>0</v>
      </c>
      <c r="L23" s="21">
        <v>0</v>
      </c>
    </row>
    <row r="24" spans="1:12" outlineLevel="2" x14ac:dyDescent="0.25">
      <c r="A24" s="5" t="s">
        <v>107</v>
      </c>
      <c r="B24" s="6" t="s">
        <v>1</v>
      </c>
      <c r="C24" s="6" t="s">
        <v>22</v>
      </c>
      <c r="D24" s="18">
        <f>D25+D26+D27</f>
        <v>15812540.5</v>
      </c>
      <c r="E24" s="18">
        <f t="shared" ref="E24:L24" si="9">E25+E26+E27</f>
        <v>18646440</v>
      </c>
      <c r="F24" s="18">
        <f t="shared" si="9"/>
        <v>20534620</v>
      </c>
      <c r="G24" s="21">
        <f t="shared" si="1"/>
        <v>4722079.5</v>
      </c>
      <c r="H24" s="18">
        <f t="shared" si="3"/>
        <v>129.86287687294777</v>
      </c>
      <c r="I24" s="18">
        <f t="shared" si="4"/>
        <v>1888180</v>
      </c>
      <c r="J24" s="18">
        <f t="shared" si="5"/>
        <v>1.101262224853645</v>
      </c>
      <c r="K24" s="18">
        <f t="shared" si="9"/>
        <v>20765335.829999998</v>
      </c>
      <c r="L24" s="18">
        <f t="shared" si="9"/>
        <v>20861835.829999998</v>
      </c>
    </row>
    <row r="25" spans="1:12" outlineLevel="2" x14ac:dyDescent="0.25">
      <c r="A25" s="5" t="s">
        <v>67</v>
      </c>
      <c r="B25" s="6" t="s">
        <v>1</v>
      </c>
      <c r="C25" s="6" t="s">
        <v>23</v>
      </c>
      <c r="D25" s="18">
        <v>5155624.51</v>
      </c>
      <c r="E25" s="19">
        <v>5519040</v>
      </c>
      <c r="F25" s="20">
        <v>6748720</v>
      </c>
      <c r="G25" s="21">
        <f t="shared" si="1"/>
        <v>1593095.4900000002</v>
      </c>
      <c r="H25" s="18">
        <f t="shared" si="3"/>
        <v>130.90014579048542</v>
      </c>
      <c r="I25" s="18">
        <f t="shared" si="4"/>
        <v>1229680</v>
      </c>
      <c r="J25" s="18">
        <f t="shared" si="5"/>
        <v>1.2228068649620223</v>
      </c>
      <c r="K25" s="20">
        <v>6899435.8300000001</v>
      </c>
      <c r="L25" s="20">
        <v>6899435.8300000001</v>
      </c>
    </row>
    <row r="26" spans="1:12" outlineLevel="1" x14ac:dyDescent="0.25">
      <c r="A26" s="5" t="s">
        <v>81</v>
      </c>
      <c r="B26" s="6" t="s">
        <v>1</v>
      </c>
      <c r="C26" s="6" t="s">
        <v>24</v>
      </c>
      <c r="D26" s="18">
        <v>8589161.2300000004</v>
      </c>
      <c r="E26" s="19">
        <v>10970700</v>
      </c>
      <c r="F26" s="20">
        <v>11470700</v>
      </c>
      <c r="G26" s="21">
        <f t="shared" si="1"/>
        <v>2881538.7699999996</v>
      </c>
      <c r="H26" s="18">
        <f t="shared" si="3"/>
        <v>133.54854674208974</v>
      </c>
      <c r="I26" s="18">
        <f t="shared" si="4"/>
        <v>500000</v>
      </c>
      <c r="J26" s="18">
        <f t="shared" si="5"/>
        <v>1.0455759431941445</v>
      </c>
      <c r="K26" s="20">
        <v>11472900</v>
      </c>
      <c r="L26" s="20">
        <v>11475600</v>
      </c>
    </row>
    <row r="27" spans="1:12" outlineLevel="2" x14ac:dyDescent="0.25">
      <c r="A27" s="5" t="s">
        <v>82</v>
      </c>
      <c r="B27" s="6" t="s">
        <v>1</v>
      </c>
      <c r="C27" s="6" t="s">
        <v>25</v>
      </c>
      <c r="D27" s="18">
        <v>2067754.76</v>
      </c>
      <c r="E27" s="19">
        <v>2156700</v>
      </c>
      <c r="F27" s="20">
        <v>2315200</v>
      </c>
      <c r="G27" s="21">
        <f t="shared" si="1"/>
        <v>247445.24</v>
      </c>
      <c r="H27" s="18">
        <f t="shared" si="3"/>
        <v>111.96685626297385</v>
      </c>
      <c r="I27" s="18">
        <f t="shared" si="4"/>
        <v>158500</v>
      </c>
      <c r="J27" s="18">
        <f t="shared" si="5"/>
        <v>1.0734919089349468</v>
      </c>
      <c r="K27" s="20">
        <v>2393000</v>
      </c>
      <c r="L27" s="20">
        <v>2486800</v>
      </c>
    </row>
    <row r="28" spans="1:12" outlineLevel="2" x14ac:dyDescent="0.25">
      <c r="A28" s="5" t="s">
        <v>108</v>
      </c>
      <c r="B28" s="6" t="s">
        <v>1</v>
      </c>
      <c r="C28" s="6" t="s">
        <v>26</v>
      </c>
      <c r="D28" s="18">
        <f>D29</f>
        <v>1821259.36</v>
      </c>
      <c r="E28" s="18">
        <f t="shared" ref="E28:L28" si="10">E29</f>
        <v>1453184.2</v>
      </c>
      <c r="F28" s="18">
        <f t="shared" si="10"/>
        <v>0</v>
      </c>
      <c r="G28" s="21">
        <f t="shared" si="1"/>
        <v>-1821259.36</v>
      </c>
      <c r="H28" s="18">
        <f t="shared" si="3"/>
        <v>0</v>
      </c>
      <c r="I28" s="18">
        <f t="shared" si="4"/>
        <v>-1453184.2</v>
      </c>
      <c r="J28" s="18">
        <f t="shared" si="5"/>
        <v>0</v>
      </c>
      <c r="K28" s="18">
        <f t="shared" si="10"/>
        <v>0</v>
      </c>
      <c r="L28" s="18">
        <f t="shared" si="10"/>
        <v>0</v>
      </c>
    </row>
    <row r="29" spans="1:12" ht="25.5" outlineLevel="2" x14ac:dyDescent="0.25">
      <c r="A29" s="5" t="s">
        <v>83</v>
      </c>
      <c r="B29" s="6" t="s">
        <v>1</v>
      </c>
      <c r="C29" s="6" t="s">
        <v>27</v>
      </c>
      <c r="D29" s="18">
        <v>1821259.36</v>
      </c>
      <c r="E29" s="19">
        <v>1453184.2</v>
      </c>
      <c r="F29" s="21">
        <v>0</v>
      </c>
      <c r="G29" s="21">
        <f t="shared" si="1"/>
        <v>-1821259.36</v>
      </c>
      <c r="H29" s="18">
        <f t="shared" si="3"/>
        <v>0</v>
      </c>
      <c r="I29" s="18">
        <f t="shared" si="4"/>
        <v>-1453184.2</v>
      </c>
      <c r="J29" s="18">
        <f t="shared" si="5"/>
        <v>0</v>
      </c>
      <c r="K29" s="21">
        <v>0</v>
      </c>
      <c r="L29" s="21">
        <v>0</v>
      </c>
    </row>
    <row r="30" spans="1:12" outlineLevel="1" x14ac:dyDescent="0.25">
      <c r="A30" s="5" t="s">
        <v>109</v>
      </c>
      <c r="B30" s="6" t="s">
        <v>1</v>
      </c>
      <c r="C30" s="6" t="s">
        <v>28</v>
      </c>
      <c r="D30" s="18">
        <f>D31+D32</f>
        <v>16521168.009999998</v>
      </c>
      <c r="E30" s="18">
        <f t="shared" ref="E30:F30" si="11">E31+E32</f>
        <v>0</v>
      </c>
      <c r="F30" s="18">
        <f t="shared" si="11"/>
        <v>0</v>
      </c>
      <c r="G30" s="21">
        <f t="shared" si="1"/>
        <v>-16521168.009999998</v>
      </c>
      <c r="H30" s="18">
        <f t="shared" si="3"/>
        <v>0</v>
      </c>
      <c r="I30" s="18">
        <f t="shared" si="4"/>
        <v>0</v>
      </c>
      <c r="J30" s="18">
        <v>0</v>
      </c>
      <c r="K30" s="18">
        <f>K31+K32</f>
        <v>0</v>
      </c>
      <c r="L30" s="18">
        <f>L31+L32</f>
        <v>0</v>
      </c>
    </row>
    <row r="31" spans="1:12" outlineLevel="2" x14ac:dyDescent="0.25">
      <c r="A31" s="5" t="s">
        <v>84</v>
      </c>
      <c r="B31" s="6" t="s">
        <v>1</v>
      </c>
      <c r="C31" s="6" t="s">
        <v>29</v>
      </c>
      <c r="D31" s="18">
        <v>5378069.7199999997</v>
      </c>
      <c r="E31" s="19">
        <v>0</v>
      </c>
      <c r="F31" s="21">
        <v>0</v>
      </c>
      <c r="G31" s="21">
        <f t="shared" si="1"/>
        <v>-5378069.7199999997</v>
      </c>
      <c r="H31" s="18">
        <f t="shared" si="3"/>
        <v>0</v>
      </c>
      <c r="I31" s="18">
        <f t="shared" si="4"/>
        <v>0</v>
      </c>
      <c r="J31" s="18">
        <v>0</v>
      </c>
      <c r="K31" s="21">
        <v>0</v>
      </c>
      <c r="L31" s="21">
        <v>0</v>
      </c>
    </row>
    <row r="32" spans="1:12" outlineLevel="1" x14ac:dyDescent="0.25">
      <c r="A32" s="5" t="s">
        <v>85</v>
      </c>
      <c r="B32" s="6" t="s">
        <v>1</v>
      </c>
      <c r="C32" s="6" t="s">
        <v>30</v>
      </c>
      <c r="D32" s="18">
        <v>11143098.289999999</v>
      </c>
      <c r="E32" s="19">
        <v>0</v>
      </c>
      <c r="F32" s="21">
        <v>0</v>
      </c>
      <c r="G32" s="21">
        <f t="shared" si="1"/>
        <v>-11143098.289999999</v>
      </c>
      <c r="H32" s="18">
        <f t="shared" si="3"/>
        <v>0</v>
      </c>
      <c r="I32" s="18">
        <f t="shared" si="4"/>
        <v>0</v>
      </c>
      <c r="J32" s="18">
        <v>0</v>
      </c>
      <c r="K32" s="21">
        <v>0</v>
      </c>
      <c r="L32" s="21">
        <v>0</v>
      </c>
    </row>
    <row r="33" spans="1:12" s="11" customFormat="1" ht="25.5" outlineLevel="2" x14ac:dyDescent="0.2">
      <c r="A33" s="9" t="s">
        <v>115</v>
      </c>
      <c r="B33" s="10" t="s">
        <v>31</v>
      </c>
      <c r="C33" s="10" t="s">
        <v>2</v>
      </c>
      <c r="D33" s="17">
        <f>D34+D38+D41</f>
        <v>52084304.689999998</v>
      </c>
      <c r="E33" s="17">
        <f t="shared" ref="E33:L33" si="12">E34+E38+E41</f>
        <v>70401753.899999991</v>
      </c>
      <c r="F33" s="17">
        <f t="shared" si="12"/>
        <v>51611827.93</v>
      </c>
      <c r="G33" s="21">
        <f t="shared" si="1"/>
        <v>-472476.75999999791</v>
      </c>
      <c r="H33" s="18">
        <f t="shared" si="3"/>
        <v>99.092861538975839</v>
      </c>
      <c r="I33" s="18">
        <f t="shared" si="4"/>
        <v>-18789925.969999991</v>
      </c>
      <c r="J33" s="18">
        <f t="shared" si="5"/>
        <v>0.73310429173839098</v>
      </c>
      <c r="K33" s="17">
        <f t="shared" si="12"/>
        <v>66488411.489999995</v>
      </c>
      <c r="L33" s="17">
        <f t="shared" si="12"/>
        <v>71250798.700000003</v>
      </c>
    </row>
    <row r="34" spans="1:12" outlineLevel="2" x14ac:dyDescent="0.25">
      <c r="A34" s="5" t="s">
        <v>103</v>
      </c>
      <c r="B34" s="6" t="s">
        <v>31</v>
      </c>
      <c r="C34" s="6" t="s">
        <v>3</v>
      </c>
      <c r="D34" s="18">
        <f>D35+D36+D37</f>
        <v>43306978.68</v>
      </c>
      <c r="E34" s="18">
        <f t="shared" ref="E34:L34" si="13">E35+E36+E37</f>
        <v>50109515.519999996</v>
      </c>
      <c r="F34" s="18">
        <f t="shared" si="13"/>
        <v>33704696.460000001</v>
      </c>
      <c r="G34" s="21">
        <f t="shared" si="1"/>
        <v>-9602282.2199999988</v>
      </c>
      <c r="H34" s="18">
        <f t="shared" si="3"/>
        <v>77.827402158547443</v>
      </c>
      <c r="I34" s="18">
        <f t="shared" si="4"/>
        <v>-16404819.059999995</v>
      </c>
      <c r="J34" s="18">
        <f t="shared" si="5"/>
        <v>0.67262068112687279</v>
      </c>
      <c r="K34" s="18">
        <f t="shared" si="13"/>
        <v>29224537.989999998</v>
      </c>
      <c r="L34" s="18">
        <f t="shared" si="13"/>
        <v>29246029.93</v>
      </c>
    </row>
    <row r="35" spans="1:12" ht="51" x14ac:dyDescent="0.25">
      <c r="A35" s="5" t="s">
        <v>69</v>
      </c>
      <c r="B35" s="6" t="s">
        <v>31</v>
      </c>
      <c r="C35" s="6" t="s">
        <v>5</v>
      </c>
      <c r="D35" s="18">
        <v>17631425.140000001</v>
      </c>
      <c r="E35" s="19">
        <v>21304355.780000001</v>
      </c>
      <c r="F35" s="20">
        <v>20248301.07</v>
      </c>
      <c r="G35" s="21">
        <f t="shared" si="1"/>
        <v>2616875.9299999997</v>
      </c>
      <c r="H35" s="18">
        <f t="shared" si="3"/>
        <v>114.84211236029442</v>
      </c>
      <c r="I35" s="18">
        <f t="shared" si="4"/>
        <v>-1056054.7100000009</v>
      </c>
      <c r="J35" s="18">
        <f t="shared" si="5"/>
        <v>0.95043010354758539</v>
      </c>
      <c r="K35" s="20">
        <v>20677437.989999998</v>
      </c>
      <c r="L35" s="20">
        <v>20687929.93</v>
      </c>
    </row>
    <row r="36" spans="1:12" outlineLevel="1" x14ac:dyDescent="0.25">
      <c r="A36" s="5" t="s">
        <v>86</v>
      </c>
      <c r="B36" s="6" t="s">
        <v>31</v>
      </c>
      <c r="C36" s="6" t="s">
        <v>32</v>
      </c>
      <c r="D36" s="18">
        <v>0</v>
      </c>
      <c r="E36" s="19">
        <v>3000000</v>
      </c>
      <c r="F36" s="20">
        <v>3000000</v>
      </c>
      <c r="G36" s="21">
        <f t="shared" si="1"/>
        <v>3000000</v>
      </c>
      <c r="H36" s="18">
        <v>0</v>
      </c>
      <c r="I36" s="18">
        <f t="shared" si="4"/>
        <v>0</v>
      </c>
      <c r="J36" s="18">
        <f t="shared" si="5"/>
        <v>1</v>
      </c>
      <c r="K36" s="20">
        <v>3000000</v>
      </c>
      <c r="L36" s="20">
        <v>3000000</v>
      </c>
    </row>
    <row r="37" spans="1:12" outlineLevel="2" x14ac:dyDescent="0.25">
      <c r="A37" s="13" t="s">
        <v>72</v>
      </c>
      <c r="B37" s="6" t="s">
        <v>31</v>
      </c>
      <c r="C37" s="6" t="s">
        <v>8</v>
      </c>
      <c r="D37" s="18">
        <v>25675553.539999999</v>
      </c>
      <c r="E37" s="19">
        <v>25805159.739999998</v>
      </c>
      <c r="F37" s="20">
        <v>10456395.390000001</v>
      </c>
      <c r="G37" s="21">
        <f t="shared" si="1"/>
        <v>-15219158.149999999</v>
      </c>
      <c r="H37" s="18">
        <f t="shared" si="3"/>
        <v>40.725102084790343</v>
      </c>
      <c r="I37" s="18">
        <f t="shared" si="4"/>
        <v>-15348764.349999998</v>
      </c>
      <c r="J37" s="18">
        <f t="shared" si="5"/>
        <v>0.40520560598552613</v>
      </c>
      <c r="K37" s="20">
        <v>5547100</v>
      </c>
      <c r="L37" s="20">
        <v>5558100</v>
      </c>
    </row>
    <row r="38" spans="1:12" outlineLevel="2" x14ac:dyDescent="0.25">
      <c r="A38" s="15" t="s">
        <v>110</v>
      </c>
      <c r="B38" s="12" t="s">
        <v>31</v>
      </c>
      <c r="C38" s="6" t="s">
        <v>47</v>
      </c>
      <c r="D38" s="18">
        <f>D39+D40</f>
        <v>0</v>
      </c>
      <c r="E38" s="18">
        <f t="shared" ref="E38:F38" si="14">E39+E40</f>
        <v>3077545.44</v>
      </c>
      <c r="F38" s="18">
        <f t="shared" si="14"/>
        <v>0</v>
      </c>
      <c r="G38" s="21">
        <f t="shared" si="1"/>
        <v>0</v>
      </c>
      <c r="H38" s="18">
        <v>0</v>
      </c>
      <c r="I38" s="18">
        <f t="shared" si="4"/>
        <v>-3077545.44</v>
      </c>
      <c r="J38" s="18">
        <f t="shared" si="5"/>
        <v>0</v>
      </c>
      <c r="K38" s="18">
        <f>K39+K40</f>
        <v>0</v>
      </c>
      <c r="L38" s="18">
        <f>L39+L40</f>
        <v>0</v>
      </c>
    </row>
    <row r="39" spans="1:12" outlineLevel="2" x14ac:dyDescent="0.25">
      <c r="A39" s="15" t="s">
        <v>87</v>
      </c>
      <c r="B39" s="12" t="s">
        <v>31</v>
      </c>
      <c r="C39" s="6" t="s">
        <v>48</v>
      </c>
      <c r="D39" s="18">
        <v>0</v>
      </c>
      <c r="E39" s="19">
        <v>2300409.44</v>
      </c>
      <c r="F39" s="21">
        <v>0</v>
      </c>
      <c r="G39" s="21">
        <f t="shared" si="1"/>
        <v>0</v>
      </c>
      <c r="H39" s="18">
        <v>0</v>
      </c>
      <c r="I39" s="18">
        <f t="shared" si="4"/>
        <v>-2300409.44</v>
      </c>
      <c r="J39" s="18">
        <f t="shared" si="5"/>
        <v>0</v>
      </c>
      <c r="K39" s="21">
        <v>0</v>
      </c>
      <c r="L39" s="21">
        <v>0</v>
      </c>
    </row>
    <row r="40" spans="1:12" outlineLevel="1" x14ac:dyDescent="0.25">
      <c r="A40" s="15" t="s">
        <v>88</v>
      </c>
      <c r="B40" s="12" t="s">
        <v>31</v>
      </c>
      <c r="C40" s="6" t="s">
        <v>49</v>
      </c>
      <c r="D40" s="18">
        <v>0</v>
      </c>
      <c r="E40" s="19">
        <v>777136</v>
      </c>
      <c r="F40" s="21">
        <v>0</v>
      </c>
      <c r="G40" s="21">
        <f t="shared" si="1"/>
        <v>0</v>
      </c>
      <c r="H40" s="18">
        <v>0</v>
      </c>
      <c r="I40" s="18">
        <f t="shared" si="4"/>
        <v>-777136</v>
      </c>
      <c r="J40" s="18">
        <f t="shared" si="5"/>
        <v>0</v>
      </c>
      <c r="K40" s="21">
        <v>0</v>
      </c>
      <c r="L40" s="21">
        <v>0</v>
      </c>
    </row>
    <row r="41" spans="1:12" ht="25.5" outlineLevel="2" x14ac:dyDescent="0.25">
      <c r="A41" s="14" t="s">
        <v>111</v>
      </c>
      <c r="B41" s="6" t="s">
        <v>31</v>
      </c>
      <c r="C41" s="6" t="s">
        <v>33</v>
      </c>
      <c r="D41" s="18">
        <f>D42</f>
        <v>8777326.0099999998</v>
      </c>
      <c r="E41" s="18">
        <f t="shared" ref="E41:L41" si="15">E42</f>
        <v>17214692.940000001</v>
      </c>
      <c r="F41" s="18">
        <f t="shared" si="15"/>
        <v>17907131.469999999</v>
      </c>
      <c r="G41" s="21">
        <f t="shared" si="1"/>
        <v>9129805.459999999</v>
      </c>
      <c r="H41" s="18">
        <f t="shared" si="3"/>
        <v>204.01579535268962</v>
      </c>
      <c r="I41" s="18">
        <f t="shared" si="4"/>
        <v>692438.52999999747</v>
      </c>
      <c r="J41" s="18">
        <f t="shared" si="5"/>
        <v>1.0402236933538935</v>
      </c>
      <c r="K41" s="18">
        <f t="shared" si="15"/>
        <v>37263873.5</v>
      </c>
      <c r="L41" s="18">
        <f t="shared" si="15"/>
        <v>42004768.770000003</v>
      </c>
    </row>
    <row r="42" spans="1:12" ht="25.5" x14ac:dyDescent="0.25">
      <c r="A42" s="5" t="s">
        <v>89</v>
      </c>
      <c r="B42" s="6" t="s">
        <v>31</v>
      </c>
      <c r="C42" s="6" t="s">
        <v>34</v>
      </c>
      <c r="D42" s="18">
        <v>8777326.0099999998</v>
      </c>
      <c r="E42" s="19">
        <v>17214692.940000001</v>
      </c>
      <c r="F42" s="20">
        <v>17907131.469999999</v>
      </c>
      <c r="G42" s="21">
        <f t="shared" si="1"/>
        <v>9129805.459999999</v>
      </c>
      <c r="H42" s="18">
        <f t="shared" si="3"/>
        <v>204.01579535268962</v>
      </c>
      <c r="I42" s="18">
        <f t="shared" si="4"/>
        <v>692438.52999999747</v>
      </c>
      <c r="J42" s="18">
        <f t="shared" si="5"/>
        <v>1.0402236933538935</v>
      </c>
      <c r="K42" s="20">
        <v>37263873.5</v>
      </c>
      <c r="L42" s="20">
        <v>42004768.770000003</v>
      </c>
    </row>
    <row r="43" spans="1:12" s="11" customFormat="1" ht="25.5" outlineLevel="1" x14ac:dyDescent="0.2">
      <c r="A43" s="9" t="s">
        <v>116</v>
      </c>
      <c r="B43" s="10" t="s">
        <v>35</v>
      </c>
      <c r="C43" s="10" t="s">
        <v>2</v>
      </c>
      <c r="D43" s="17">
        <f>D44+D47+D49+D55</f>
        <v>1655088681.6200001</v>
      </c>
      <c r="E43" s="17">
        <f t="shared" ref="E43:L43" si="16">E44+E47+E49+E55</f>
        <v>1712308389.2</v>
      </c>
      <c r="F43" s="17">
        <f t="shared" si="16"/>
        <v>1852688759.2700002</v>
      </c>
      <c r="G43" s="21">
        <f t="shared" si="1"/>
        <v>197600077.6500001</v>
      </c>
      <c r="H43" s="18">
        <f t="shared" si="3"/>
        <v>111.93894199412864</v>
      </c>
      <c r="I43" s="18">
        <f t="shared" si="4"/>
        <v>140380370.07000017</v>
      </c>
      <c r="J43" s="18">
        <f t="shared" si="5"/>
        <v>1.0819831117778886</v>
      </c>
      <c r="K43" s="17">
        <f t="shared" si="16"/>
        <v>1916633404.7899997</v>
      </c>
      <c r="L43" s="17">
        <f t="shared" si="16"/>
        <v>1963227725.4899998</v>
      </c>
    </row>
    <row r="44" spans="1:12" outlineLevel="2" x14ac:dyDescent="0.25">
      <c r="A44" s="5" t="s">
        <v>103</v>
      </c>
      <c r="B44" s="6" t="s">
        <v>35</v>
      </c>
      <c r="C44" s="6" t="s">
        <v>3</v>
      </c>
      <c r="D44" s="18">
        <f>D45+D46</f>
        <v>6323574.0800000001</v>
      </c>
      <c r="E44" s="18">
        <f t="shared" ref="E44:L44" si="17">E45+E46</f>
        <v>5625455.4400000004</v>
      </c>
      <c r="F44" s="18">
        <f t="shared" si="17"/>
        <v>5913540.6299999999</v>
      </c>
      <c r="G44" s="21">
        <f t="shared" si="1"/>
        <v>-410033.45000000019</v>
      </c>
      <c r="H44" s="18">
        <f t="shared" si="3"/>
        <v>93.515795896234678</v>
      </c>
      <c r="I44" s="18">
        <f t="shared" si="4"/>
        <v>288085.18999999948</v>
      </c>
      <c r="J44" s="18">
        <f t="shared" si="5"/>
        <v>1.0512109984822846</v>
      </c>
      <c r="K44" s="18">
        <f t="shared" si="17"/>
        <v>5758656.9100000001</v>
      </c>
      <c r="L44" s="18">
        <f t="shared" si="17"/>
        <v>6033656.9199999999</v>
      </c>
    </row>
    <row r="45" spans="1:12" ht="51" outlineLevel="2" x14ac:dyDescent="0.25">
      <c r="A45" s="5" t="s">
        <v>69</v>
      </c>
      <c r="B45" s="6" t="s">
        <v>35</v>
      </c>
      <c r="C45" s="6" t="s">
        <v>5</v>
      </c>
      <c r="D45" s="18">
        <v>5730149.4500000002</v>
      </c>
      <c r="E45" s="19">
        <v>5233429.1100000003</v>
      </c>
      <c r="F45" s="20">
        <v>5703540.6299999999</v>
      </c>
      <c r="G45" s="21">
        <f t="shared" si="1"/>
        <v>-26608.820000000298</v>
      </c>
      <c r="H45" s="18">
        <f t="shared" si="3"/>
        <v>99.535634799193588</v>
      </c>
      <c r="I45" s="18">
        <f t="shared" si="4"/>
        <v>470111.51999999955</v>
      </c>
      <c r="J45" s="18">
        <f t="shared" si="5"/>
        <v>1.0898285827740961</v>
      </c>
      <c r="K45" s="20">
        <v>5548656.9100000001</v>
      </c>
      <c r="L45" s="20">
        <v>5823656.9199999999</v>
      </c>
    </row>
    <row r="46" spans="1:12" outlineLevel="1" x14ac:dyDescent="0.25">
      <c r="A46" s="5" t="s">
        <v>72</v>
      </c>
      <c r="B46" s="6" t="s">
        <v>35</v>
      </c>
      <c r="C46" s="6" t="s">
        <v>8</v>
      </c>
      <c r="D46" s="18">
        <v>593424.63</v>
      </c>
      <c r="E46" s="19">
        <v>392026.33</v>
      </c>
      <c r="F46" s="20">
        <v>210000</v>
      </c>
      <c r="G46" s="21">
        <f t="shared" si="1"/>
        <v>-383424.63</v>
      </c>
      <c r="H46" s="18">
        <f t="shared" si="3"/>
        <v>35.38781327630435</v>
      </c>
      <c r="I46" s="18">
        <f t="shared" si="4"/>
        <v>-182026.33000000002</v>
      </c>
      <c r="J46" s="18">
        <f t="shared" si="5"/>
        <v>0.53567830507711045</v>
      </c>
      <c r="K46" s="20">
        <v>210000</v>
      </c>
      <c r="L46" s="20">
        <v>210000</v>
      </c>
    </row>
    <row r="47" spans="1:12" outlineLevel="2" x14ac:dyDescent="0.25">
      <c r="A47" s="5" t="s">
        <v>105</v>
      </c>
      <c r="B47" s="6" t="s">
        <v>35</v>
      </c>
      <c r="C47" s="6" t="s">
        <v>13</v>
      </c>
      <c r="D47" s="18">
        <f>D48</f>
        <v>336224.88</v>
      </c>
      <c r="E47" s="18">
        <f t="shared" ref="E47:L47" si="18">E48</f>
        <v>363785</v>
      </c>
      <c r="F47" s="18">
        <f t="shared" si="18"/>
        <v>363768</v>
      </c>
      <c r="G47" s="21">
        <f t="shared" si="1"/>
        <v>27543.119999999995</v>
      </c>
      <c r="H47" s="18">
        <f t="shared" si="3"/>
        <v>108.19187443832234</v>
      </c>
      <c r="I47" s="18">
        <f t="shared" si="4"/>
        <v>-17</v>
      </c>
      <c r="J47" s="18">
        <f t="shared" si="5"/>
        <v>0.99995326910125482</v>
      </c>
      <c r="K47" s="18">
        <f t="shared" si="18"/>
        <v>363768</v>
      </c>
      <c r="L47" s="18">
        <f t="shared" si="18"/>
        <v>363768</v>
      </c>
    </row>
    <row r="48" spans="1:12" outlineLevel="1" x14ac:dyDescent="0.25">
      <c r="A48" s="5" t="s">
        <v>90</v>
      </c>
      <c r="B48" s="6" t="s">
        <v>35</v>
      </c>
      <c r="C48" s="6" t="s">
        <v>36</v>
      </c>
      <c r="D48" s="18">
        <v>336224.88</v>
      </c>
      <c r="E48" s="19">
        <v>363785</v>
      </c>
      <c r="F48" s="20">
        <v>363768</v>
      </c>
      <c r="G48" s="21">
        <f t="shared" si="1"/>
        <v>27543.119999999995</v>
      </c>
      <c r="H48" s="18">
        <f t="shared" si="3"/>
        <v>108.19187443832234</v>
      </c>
      <c r="I48" s="18">
        <f t="shared" si="4"/>
        <v>-17</v>
      </c>
      <c r="J48" s="18">
        <f t="shared" si="5"/>
        <v>0.99995326910125482</v>
      </c>
      <c r="K48" s="20">
        <v>363768</v>
      </c>
      <c r="L48" s="20">
        <v>363768</v>
      </c>
    </row>
    <row r="49" spans="1:12" outlineLevel="2" x14ac:dyDescent="0.25">
      <c r="A49" s="5" t="s">
        <v>106</v>
      </c>
      <c r="B49" s="6" t="s">
        <v>35</v>
      </c>
      <c r="C49" s="6" t="s">
        <v>18</v>
      </c>
      <c r="D49" s="18">
        <f>D50+D51+D52+D53+D54</f>
        <v>1595516717.52</v>
      </c>
      <c r="E49" s="18">
        <f t="shared" ref="E49:L49" si="19">E50+E51+E52+E53+E54</f>
        <v>1643311948.76</v>
      </c>
      <c r="F49" s="18">
        <f t="shared" si="19"/>
        <v>1776591050.6400001</v>
      </c>
      <c r="G49" s="21">
        <f t="shared" si="1"/>
        <v>181074333.12000012</v>
      </c>
      <c r="H49" s="18">
        <f t="shared" si="3"/>
        <v>111.34894615215651</v>
      </c>
      <c r="I49" s="18">
        <f t="shared" si="4"/>
        <v>133279101.88000011</v>
      </c>
      <c r="J49" s="18">
        <f t="shared" si="5"/>
        <v>1.0811039571522432</v>
      </c>
      <c r="K49" s="18">
        <f t="shared" si="19"/>
        <v>1841390379.8799996</v>
      </c>
      <c r="L49" s="18">
        <f t="shared" si="19"/>
        <v>1887414500.5699997</v>
      </c>
    </row>
    <row r="50" spans="1:12" outlineLevel="2" x14ac:dyDescent="0.25">
      <c r="A50" s="5" t="s">
        <v>78</v>
      </c>
      <c r="B50" s="6" t="s">
        <v>35</v>
      </c>
      <c r="C50" s="6" t="s">
        <v>19</v>
      </c>
      <c r="D50" s="18">
        <v>759364418.35000002</v>
      </c>
      <c r="E50" s="19">
        <v>764634887.24000001</v>
      </c>
      <c r="F50" s="20">
        <v>858824741.88</v>
      </c>
      <c r="G50" s="21">
        <f t="shared" si="1"/>
        <v>99460323.529999971</v>
      </c>
      <c r="H50" s="18">
        <f t="shared" si="3"/>
        <v>113.09783828772413</v>
      </c>
      <c r="I50" s="18">
        <f t="shared" si="4"/>
        <v>94189854.639999986</v>
      </c>
      <c r="J50" s="18">
        <f t="shared" si="5"/>
        <v>1.1231827846359252</v>
      </c>
      <c r="K50" s="20">
        <v>886321396.84999979</v>
      </c>
      <c r="L50" s="20">
        <v>907116623.86999989</v>
      </c>
    </row>
    <row r="51" spans="1:12" outlineLevel="2" x14ac:dyDescent="0.25">
      <c r="A51" s="5" t="s">
        <v>79</v>
      </c>
      <c r="B51" s="6" t="s">
        <v>35</v>
      </c>
      <c r="C51" s="6" t="s">
        <v>20</v>
      </c>
      <c r="D51" s="18">
        <v>586250644.5</v>
      </c>
      <c r="E51" s="19">
        <v>637578225.72000003</v>
      </c>
      <c r="F51" s="20">
        <v>681156193.30000007</v>
      </c>
      <c r="G51" s="21">
        <f t="shared" si="1"/>
        <v>94905548.800000072</v>
      </c>
      <c r="H51" s="18">
        <f t="shared" si="3"/>
        <v>116.18856195560225</v>
      </c>
      <c r="I51" s="18">
        <f t="shared" si="4"/>
        <v>43577967.580000043</v>
      </c>
      <c r="J51" s="18">
        <f t="shared" si="5"/>
        <v>1.0683492092766949</v>
      </c>
      <c r="K51" s="20">
        <v>711559515.78999984</v>
      </c>
      <c r="L51" s="20">
        <v>739440850.38999999</v>
      </c>
    </row>
    <row r="52" spans="1:12" outlineLevel="2" x14ac:dyDescent="0.25">
      <c r="A52" s="5" t="s">
        <v>91</v>
      </c>
      <c r="B52" s="6" t="s">
        <v>35</v>
      </c>
      <c r="C52" s="6" t="s">
        <v>37</v>
      </c>
      <c r="D52" s="18">
        <v>137158329.21000001</v>
      </c>
      <c r="E52" s="19">
        <v>140765317.59</v>
      </c>
      <c r="F52" s="20">
        <v>135123693.19</v>
      </c>
      <c r="G52" s="21">
        <f t="shared" si="1"/>
        <v>-2034636.0200000107</v>
      </c>
      <c r="H52" s="18">
        <f t="shared" si="3"/>
        <v>98.516578590801558</v>
      </c>
      <c r="I52" s="18">
        <f t="shared" si="4"/>
        <v>-5641624.400000006</v>
      </c>
      <c r="J52" s="18">
        <f t="shared" si="5"/>
        <v>0.95992177265971101</v>
      </c>
      <c r="K52" s="20">
        <v>140162951.18000001</v>
      </c>
      <c r="L52" s="20">
        <v>138283803.52000001</v>
      </c>
    </row>
    <row r="53" spans="1:12" outlineLevel="2" x14ac:dyDescent="0.25">
      <c r="A53" s="5" t="s">
        <v>80</v>
      </c>
      <c r="B53" s="6" t="s">
        <v>35</v>
      </c>
      <c r="C53" s="6" t="s">
        <v>21</v>
      </c>
      <c r="D53" s="18">
        <v>8954615.2400000002</v>
      </c>
      <c r="E53" s="19">
        <v>7845485.4299999997</v>
      </c>
      <c r="F53" s="20">
        <v>8106808.7800000003</v>
      </c>
      <c r="G53" s="21">
        <f t="shared" si="1"/>
        <v>-847806.46</v>
      </c>
      <c r="H53" s="18">
        <f t="shared" si="3"/>
        <v>90.532184384507403</v>
      </c>
      <c r="I53" s="18">
        <f t="shared" si="4"/>
        <v>261323.35000000056</v>
      </c>
      <c r="J53" s="18">
        <f t="shared" si="5"/>
        <v>1.0333087547394757</v>
      </c>
      <c r="K53" s="20">
        <v>8106808.7800000003</v>
      </c>
      <c r="L53" s="20">
        <v>7357043.96</v>
      </c>
    </row>
    <row r="54" spans="1:12" outlineLevel="1" x14ac:dyDescent="0.25">
      <c r="A54" s="5" t="s">
        <v>92</v>
      </c>
      <c r="B54" s="6" t="s">
        <v>35</v>
      </c>
      <c r="C54" s="6" t="s">
        <v>38</v>
      </c>
      <c r="D54" s="18">
        <v>103788710.22</v>
      </c>
      <c r="E54" s="19">
        <v>92488032.780000001</v>
      </c>
      <c r="F54" s="20">
        <v>93379613.49000001</v>
      </c>
      <c r="G54" s="21">
        <f t="shared" si="1"/>
        <v>-10409096.729999989</v>
      </c>
      <c r="H54" s="18">
        <f t="shared" si="3"/>
        <v>89.970877653324806</v>
      </c>
      <c r="I54" s="18">
        <f t="shared" si="4"/>
        <v>891580.71000000834</v>
      </c>
      <c r="J54" s="18">
        <f t="shared" si="5"/>
        <v>1.0096399575512738</v>
      </c>
      <c r="K54" s="20">
        <v>95239707.280000001</v>
      </c>
      <c r="L54" s="20">
        <v>95216178.829999998</v>
      </c>
    </row>
    <row r="55" spans="1:12" outlineLevel="2" x14ac:dyDescent="0.25">
      <c r="A55" s="5" t="s">
        <v>107</v>
      </c>
      <c r="B55" s="6" t="s">
        <v>35</v>
      </c>
      <c r="C55" s="6" t="s">
        <v>22</v>
      </c>
      <c r="D55" s="18">
        <f>D56+D57+D58</f>
        <v>52912165.140000001</v>
      </c>
      <c r="E55" s="18">
        <f t="shared" ref="E55:L55" si="20">E56+E57+E58</f>
        <v>63007200</v>
      </c>
      <c r="F55" s="18">
        <f t="shared" si="20"/>
        <v>69820400</v>
      </c>
      <c r="G55" s="21">
        <f t="shared" si="1"/>
        <v>16908234.859999999</v>
      </c>
      <c r="H55" s="18">
        <f t="shared" si="3"/>
        <v>131.95528819367453</v>
      </c>
      <c r="I55" s="18">
        <f t="shared" si="4"/>
        <v>6813200</v>
      </c>
      <c r="J55" s="18">
        <f t="shared" si="5"/>
        <v>1.1081336736119047</v>
      </c>
      <c r="K55" s="18">
        <f t="shared" si="20"/>
        <v>69120600</v>
      </c>
      <c r="L55" s="18">
        <f t="shared" si="20"/>
        <v>69415800</v>
      </c>
    </row>
    <row r="56" spans="1:12" outlineLevel="2" x14ac:dyDescent="0.25">
      <c r="A56" s="5" t="s">
        <v>81</v>
      </c>
      <c r="B56" s="6" t="s">
        <v>35</v>
      </c>
      <c r="C56" s="6" t="s">
        <v>24</v>
      </c>
      <c r="D56" s="18">
        <v>2915871</v>
      </c>
      <c r="E56" s="19">
        <v>2614700</v>
      </c>
      <c r="F56" s="20">
        <v>3072700</v>
      </c>
      <c r="G56" s="21">
        <f t="shared" si="1"/>
        <v>156829</v>
      </c>
      <c r="H56" s="18">
        <f t="shared" si="3"/>
        <v>105.37846153001968</v>
      </c>
      <c r="I56" s="18">
        <f t="shared" si="4"/>
        <v>458000</v>
      </c>
      <c r="J56" s="18">
        <f t="shared" si="5"/>
        <v>1.175163498680537</v>
      </c>
      <c r="K56" s="20">
        <v>3249900</v>
      </c>
      <c r="L56" s="20">
        <v>3251600</v>
      </c>
    </row>
    <row r="57" spans="1:12" outlineLevel="2" x14ac:dyDescent="0.25">
      <c r="A57" s="5" t="s">
        <v>82</v>
      </c>
      <c r="B57" s="6" t="s">
        <v>35</v>
      </c>
      <c r="C57" s="6" t="s">
        <v>25</v>
      </c>
      <c r="D57" s="18">
        <v>49437294.140000001</v>
      </c>
      <c r="E57" s="19">
        <v>59579500</v>
      </c>
      <c r="F57" s="20">
        <v>66747700</v>
      </c>
      <c r="G57" s="21">
        <f t="shared" si="1"/>
        <v>17310405.859999999</v>
      </c>
      <c r="H57" s="18">
        <f t="shared" si="3"/>
        <v>135.01487320681261</v>
      </c>
      <c r="I57" s="18">
        <f t="shared" si="4"/>
        <v>7168200</v>
      </c>
      <c r="J57" s="18">
        <f t="shared" si="5"/>
        <v>1.1203131949747815</v>
      </c>
      <c r="K57" s="20">
        <v>65870700</v>
      </c>
      <c r="L57" s="20">
        <v>66164200</v>
      </c>
    </row>
    <row r="58" spans="1:12" x14ac:dyDescent="0.25">
      <c r="A58" s="5" t="s">
        <v>93</v>
      </c>
      <c r="B58" s="6" t="s">
        <v>35</v>
      </c>
      <c r="C58" s="6" t="s">
        <v>39</v>
      </c>
      <c r="D58" s="18">
        <v>559000</v>
      </c>
      <c r="E58" s="19">
        <v>813000</v>
      </c>
      <c r="F58" s="21">
        <v>0</v>
      </c>
      <c r="G58" s="21">
        <f t="shared" si="1"/>
        <v>-559000</v>
      </c>
      <c r="H58" s="18">
        <f t="shared" si="3"/>
        <v>0</v>
      </c>
      <c r="I58" s="18">
        <f t="shared" si="4"/>
        <v>-813000</v>
      </c>
      <c r="J58" s="18">
        <f t="shared" si="5"/>
        <v>0</v>
      </c>
      <c r="K58" s="21">
        <v>0</v>
      </c>
      <c r="L58" s="21">
        <v>0</v>
      </c>
    </row>
    <row r="59" spans="1:12" s="11" customFormat="1" ht="25.5" outlineLevel="1" x14ac:dyDescent="0.2">
      <c r="A59" s="9" t="s">
        <v>117</v>
      </c>
      <c r="B59" s="10" t="s">
        <v>40</v>
      </c>
      <c r="C59" s="10" t="s">
        <v>2</v>
      </c>
      <c r="D59" s="17">
        <f>D60+D63+D67+D70+D72</f>
        <v>348388705.25999999</v>
      </c>
      <c r="E59" s="17">
        <f t="shared" ref="E59:L59" si="21">E60+E63+E67+E70+E72</f>
        <v>375257016.57000005</v>
      </c>
      <c r="F59" s="17">
        <f t="shared" si="21"/>
        <v>387571387.14999998</v>
      </c>
      <c r="G59" s="21">
        <f t="shared" si="1"/>
        <v>39182681.889999986</v>
      </c>
      <c r="H59" s="18">
        <f t="shared" si="3"/>
        <v>111.24682898682327</v>
      </c>
      <c r="I59" s="18">
        <f t="shared" si="4"/>
        <v>12314370.579999924</v>
      </c>
      <c r="J59" s="18">
        <f t="shared" si="5"/>
        <v>1.0328158303142689</v>
      </c>
      <c r="K59" s="17">
        <f t="shared" si="21"/>
        <v>382672986.88999999</v>
      </c>
      <c r="L59" s="17">
        <f t="shared" si="21"/>
        <v>381708608.88999999</v>
      </c>
    </row>
    <row r="60" spans="1:12" outlineLevel="2" x14ac:dyDescent="0.25">
      <c r="A60" s="5" t="s">
        <v>103</v>
      </c>
      <c r="B60" s="6" t="s">
        <v>40</v>
      </c>
      <c r="C60" s="6" t="s">
        <v>3</v>
      </c>
      <c r="D60" s="18">
        <f>D61+D62</f>
        <v>3757686.51</v>
      </c>
      <c r="E60" s="18">
        <f t="shared" ref="E60:L60" si="22">E61+E62</f>
        <v>4181480.41</v>
      </c>
      <c r="F60" s="18">
        <f t="shared" si="22"/>
        <v>5647736.29</v>
      </c>
      <c r="G60" s="21">
        <f t="shared" si="1"/>
        <v>1890049.7800000003</v>
      </c>
      <c r="H60" s="18">
        <f t="shared" si="3"/>
        <v>150.29822937518011</v>
      </c>
      <c r="I60" s="18">
        <f t="shared" si="4"/>
        <v>1466255.88</v>
      </c>
      <c r="J60" s="18">
        <f t="shared" si="5"/>
        <v>1.3506547290030231</v>
      </c>
      <c r="K60" s="18">
        <f t="shared" si="22"/>
        <v>5696059.0800000001</v>
      </c>
      <c r="L60" s="18">
        <f t="shared" si="22"/>
        <v>5696059.0800000001</v>
      </c>
    </row>
    <row r="61" spans="1:12" ht="51" outlineLevel="2" x14ac:dyDescent="0.25">
      <c r="A61" s="5" t="s">
        <v>69</v>
      </c>
      <c r="B61" s="6" t="s">
        <v>40</v>
      </c>
      <c r="C61" s="6" t="s">
        <v>5</v>
      </c>
      <c r="D61" s="18">
        <v>3521855.88</v>
      </c>
      <c r="E61" s="19">
        <v>4122680.41</v>
      </c>
      <c r="F61" s="20">
        <v>5591736.29</v>
      </c>
      <c r="G61" s="21">
        <f t="shared" si="1"/>
        <v>2069880.4100000001</v>
      </c>
      <c r="H61" s="18">
        <f t="shared" si="3"/>
        <v>158.7724336408678</v>
      </c>
      <c r="I61" s="18">
        <f t="shared" si="4"/>
        <v>1469055.88</v>
      </c>
      <c r="J61" s="18">
        <f t="shared" si="5"/>
        <v>1.3563351348886148</v>
      </c>
      <c r="K61" s="20">
        <v>5640059.0800000001</v>
      </c>
      <c r="L61" s="20">
        <v>5640059.0800000001</v>
      </c>
    </row>
    <row r="62" spans="1:12" outlineLevel="1" x14ac:dyDescent="0.25">
      <c r="A62" s="5" t="s">
        <v>72</v>
      </c>
      <c r="B62" s="6" t="s">
        <v>40</v>
      </c>
      <c r="C62" s="6" t="s">
        <v>8</v>
      </c>
      <c r="D62" s="18">
        <v>235830.63</v>
      </c>
      <c r="E62" s="19">
        <v>58800</v>
      </c>
      <c r="F62" s="20">
        <v>56000</v>
      </c>
      <c r="G62" s="21">
        <f t="shared" si="1"/>
        <v>-179830.63</v>
      </c>
      <c r="H62" s="18">
        <f t="shared" si="3"/>
        <v>23.745855235174499</v>
      </c>
      <c r="I62" s="18">
        <f t="shared" si="4"/>
        <v>-2800</v>
      </c>
      <c r="J62" s="18">
        <f t="shared" si="5"/>
        <v>0.95238095238095233</v>
      </c>
      <c r="K62" s="20">
        <v>56000</v>
      </c>
      <c r="L62" s="20">
        <v>56000</v>
      </c>
    </row>
    <row r="63" spans="1:12" outlineLevel="2" x14ac:dyDescent="0.25">
      <c r="A63" s="5" t="s">
        <v>106</v>
      </c>
      <c r="B63" s="6" t="s">
        <v>40</v>
      </c>
      <c r="C63" s="6" t="s">
        <v>18</v>
      </c>
      <c r="D63" s="18">
        <f>D64+D65+D66</f>
        <v>109957903.61</v>
      </c>
      <c r="E63" s="18">
        <f t="shared" ref="E63:L63" si="23">E64+E65+E66</f>
        <v>112616197.87</v>
      </c>
      <c r="F63" s="18">
        <f t="shared" si="23"/>
        <v>119575976.34</v>
      </c>
      <c r="G63" s="21">
        <f t="shared" si="1"/>
        <v>9618072.7300000042</v>
      </c>
      <c r="H63" s="18">
        <f t="shared" si="3"/>
        <v>108.74704992931976</v>
      </c>
      <c r="I63" s="18">
        <f t="shared" si="4"/>
        <v>6959778.4699999988</v>
      </c>
      <c r="J63" s="18">
        <f t="shared" si="5"/>
        <v>1.0618008652541628</v>
      </c>
      <c r="K63" s="18">
        <f t="shared" si="23"/>
        <v>121934926</v>
      </c>
      <c r="L63" s="18">
        <f t="shared" si="23"/>
        <v>122174858</v>
      </c>
    </row>
    <row r="64" spans="1:12" outlineLevel="2" x14ac:dyDescent="0.25">
      <c r="A64" s="5" t="s">
        <v>91</v>
      </c>
      <c r="B64" s="6" t="s">
        <v>40</v>
      </c>
      <c r="C64" s="6" t="s">
        <v>37</v>
      </c>
      <c r="D64" s="18">
        <v>109661903.61</v>
      </c>
      <c r="E64" s="19">
        <v>109133917.69</v>
      </c>
      <c r="F64" s="20">
        <v>110899524.02000001</v>
      </c>
      <c r="G64" s="21">
        <f t="shared" si="1"/>
        <v>1237620.4100000113</v>
      </c>
      <c r="H64" s="18">
        <f t="shared" si="3"/>
        <v>101.12857826579544</v>
      </c>
      <c r="I64" s="18">
        <f t="shared" si="4"/>
        <v>1765606.3300000131</v>
      </c>
      <c r="J64" s="18">
        <f t="shared" si="5"/>
        <v>1.0161783464515157</v>
      </c>
      <c r="K64" s="20">
        <v>113098679.21000001</v>
      </c>
      <c r="L64" s="20">
        <v>113324309.21000001</v>
      </c>
    </row>
    <row r="65" spans="1:12" outlineLevel="1" x14ac:dyDescent="0.25">
      <c r="A65" s="7" t="s">
        <v>80</v>
      </c>
      <c r="B65" s="6" t="s">
        <v>40</v>
      </c>
      <c r="C65" s="6" t="s">
        <v>21</v>
      </c>
      <c r="D65" s="18">
        <v>0</v>
      </c>
      <c r="E65" s="19">
        <v>3329280.18</v>
      </c>
      <c r="F65" s="20">
        <v>8676452.3200000003</v>
      </c>
      <c r="G65" s="21">
        <f t="shared" si="1"/>
        <v>8676452.3200000003</v>
      </c>
      <c r="H65" s="18">
        <v>0</v>
      </c>
      <c r="I65" s="18">
        <f t="shared" si="4"/>
        <v>5347172.1400000006</v>
      </c>
      <c r="J65" s="18">
        <f t="shared" si="5"/>
        <v>2.606104578437733</v>
      </c>
      <c r="K65" s="20">
        <v>8836246.7899999991</v>
      </c>
      <c r="L65" s="20">
        <v>8850548.7899999991</v>
      </c>
    </row>
    <row r="66" spans="1:12" outlineLevel="2" x14ac:dyDescent="0.25">
      <c r="A66" s="5" t="s">
        <v>92</v>
      </c>
      <c r="B66" s="6" t="s">
        <v>40</v>
      </c>
      <c r="C66" s="6" t="s">
        <v>38</v>
      </c>
      <c r="D66" s="18">
        <v>296000</v>
      </c>
      <c r="E66" s="19">
        <v>153000</v>
      </c>
      <c r="F66" s="21">
        <v>0</v>
      </c>
      <c r="G66" s="21">
        <f t="shared" si="1"/>
        <v>-296000</v>
      </c>
      <c r="H66" s="18">
        <f t="shared" si="3"/>
        <v>0</v>
      </c>
      <c r="I66" s="18">
        <f t="shared" si="4"/>
        <v>-153000</v>
      </c>
      <c r="J66" s="18">
        <f t="shared" si="5"/>
        <v>0</v>
      </c>
      <c r="K66" s="21">
        <v>0</v>
      </c>
      <c r="L66" s="21">
        <v>0</v>
      </c>
    </row>
    <row r="67" spans="1:12" outlineLevel="2" x14ac:dyDescent="0.25">
      <c r="A67" s="5" t="s">
        <v>112</v>
      </c>
      <c r="B67" s="6" t="s">
        <v>40</v>
      </c>
      <c r="C67" s="6" t="s">
        <v>41</v>
      </c>
      <c r="D67" s="18">
        <f>D68+D69</f>
        <v>234673115.13999999</v>
      </c>
      <c r="E67" s="18">
        <f t="shared" ref="E67:L67" si="24">E68+E69</f>
        <v>245405607.18000001</v>
      </c>
      <c r="F67" s="18">
        <f t="shared" si="24"/>
        <v>247011232.54999998</v>
      </c>
      <c r="G67" s="21">
        <f t="shared" si="1"/>
        <v>12338117.409999996</v>
      </c>
      <c r="H67" s="18">
        <f t="shared" si="3"/>
        <v>105.25757601276115</v>
      </c>
      <c r="I67" s="18">
        <f t="shared" si="4"/>
        <v>1605625.369999975</v>
      </c>
      <c r="J67" s="18">
        <f t="shared" si="5"/>
        <v>1.0065427411722596</v>
      </c>
      <c r="K67" s="18">
        <f t="shared" si="24"/>
        <v>239843683.75999999</v>
      </c>
      <c r="L67" s="18">
        <f t="shared" si="24"/>
        <v>238633986.75999999</v>
      </c>
    </row>
    <row r="68" spans="1:12" x14ac:dyDescent="0.25">
      <c r="A68" s="5" t="s">
        <v>94</v>
      </c>
      <c r="B68" s="6" t="s">
        <v>40</v>
      </c>
      <c r="C68" s="6" t="s">
        <v>42</v>
      </c>
      <c r="D68" s="18">
        <v>178517890.19</v>
      </c>
      <c r="E68" s="19">
        <v>203770842.55000001</v>
      </c>
      <c r="F68" s="20">
        <v>210248472.32999998</v>
      </c>
      <c r="G68" s="21">
        <f t="shared" si="1"/>
        <v>31730582.139999986</v>
      </c>
      <c r="H68" s="18">
        <f t="shared" si="3"/>
        <v>117.7744550455019</v>
      </c>
      <c r="I68" s="18">
        <f t="shared" si="4"/>
        <v>6477629.7799999714</v>
      </c>
      <c r="J68" s="18">
        <f t="shared" si="5"/>
        <v>1.0317887961738712</v>
      </c>
      <c r="K68" s="20">
        <v>202399985.63</v>
      </c>
      <c r="L68" s="20">
        <v>201190288.63</v>
      </c>
    </row>
    <row r="69" spans="1:12" outlineLevel="1" x14ac:dyDescent="0.25">
      <c r="A69" s="5" t="s">
        <v>95</v>
      </c>
      <c r="B69" s="6" t="s">
        <v>40</v>
      </c>
      <c r="C69" s="6" t="s">
        <v>43</v>
      </c>
      <c r="D69" s="18">
        <v>56155224.950000003</v>
      </c>
      <c r="E69" s="19">
        <v>41634764.630000003</v>
      </c>
      <c r="F69" s="20">
        <v>36762760.219999999</v>
      </c>
      <c r="G69" s="21">
        <f t="shared" si="1"/>
        <v>-19392464.730000004</v>
      </c>
      <c r="H69" s="18">
        <f t="shared" si="3"/>
        <v>65.466321705118546</v>
      </c>
      <c r="I69" s="18">
        <f t="shared" si="4"/>
        <v>-4872004.4100000039</v>
      </c>
      <c r="J69" s="18">
        <f t="shared" si="5"/>
        <v>0.88298229968881647</v>
      </c>
      <c r="K69" s="20">
        <v>37443698.129999995</v>
      </c>
      <c r="L69" s="20">
        <v>37443698.129999995</v>
      </c>
    </row>
    <row r="70" spans="1:12" outlineLevel="2" x14ac:dyDescent="0.25">
      <c r="A70" s="7" t="s">
        <v>108</v>
      </c>
      <c r="B70" s="6" t="s">
        <v>40</v>
      </c>
      <c r="C70" s="6" t="s">
        <v>26</v>
      </c>
      <c r="D70" s="18">
        <f>D71</f>
        <v>0</v>
      </c>
      <c r="E70" s="18">
        <f t="shared" ref="E70:L70" si="25">E71</f>
        <v>2038779.11</v>
      </c>
      <c r="F70" s="18">
        <f t="shared" si="25"/>
        <v>6531313.3800000008</v>
      </c>
      <c r="G70" s="21">
        <f t="shared" ref="G70:G122" si="26">F70-D70</f>
        <v>6531313.3800000008</v>
      </c>
      <c r="H70" s="18">
        <v>0</v>
      </c>
      <c r="I70" s="18">
        <f t="shared" si="4"/>
        <v>4492534.2700000005</v>
      </c>
      <c r="J70" s="18">
        <f t="shared" si="5"/>
        <v>3.2035414469201622</v>
      </c>
      <c r="K70" s="18">
        <f t="shared" si="25"/>
        <v>6229552.9800000004</v>
      </c>
      <c r="L70" s="18">
        <f t="shared" si="25"/>
        <v>6234939.9800000004</v>
      </c>
    </row>
    <row r="71" spans="1:12" ht="25.5" outlineLevel="2" x14ac:dyDescent="0.25">
      <c r="A71" s="7" t="s">
        <v>83</v>
      </c>
      <c r="B71" s="6" t="s">
        <v>40</v>
      </c>
      <c r="C71" s="6" t="s">
        <v>27</v>
      </c>
      <c r="D71" s="18">
        <v>0</v>
      </c>
      <c r="E71" s="19">
        <v>2038779.11</v>
      </c>
      <c r="F71" s="20">
        <v>6531313.3800000008</v>
      </c>
      <c r="G71" s="21">
        <f t="shared" si="26"/>
        <v>6531313.3800000008</v>
      </c>
      <c r="H71" s="18">
        <v>0</v>
      </c>
      <c r="I71" s="18">
        <f t="shared" si="4"/>
        <v>4492534.2700000005</v>
      </c>
      <c r="J71" s="18">
        <f t="shared" si="5"/>
        <v>3.2035414469201622</v>
      </c>
      <c r="K71" s="20">
        <v>6229552.9800000004</v>
      </c>
      <c r="L71" s="20">
        <v>6234939.9800000004</v>
      </c>
    </row>
    <row r="72" spans="1:12" outlineLevel="1" x14ac:dyDescent="0.25">
      <c r="A72" s="7" t="s">
        <v>109</v>
      </c>
      <c r="B72" s="6" t="s">
        <v>40</v>
      </c>
      <c r="C72" s="6" t="s">
        <v>28</v>
      </c>
      <c r="D72" s="18">
        <f>D73+D74</f>
        <v>0</v>
      </c>
      <c r="E72" s="18">
        <f t="shared" ref="E72:L72" si="27">E73+E74</f>
        <v>11014952</v>
      </c>
      <c r="F72" s="18">
        <f t="shared" si="27"/>
        <v>8805128.5899999999</v>
      </c>
      <c r="G72" s="21">
        <f t="shared" si="26"/>
        <v>8805128.5899999999</v>
      </c>
      <c r="H72" s="18">
        <v>0</v>
      </c>
      <c r="I72" s="18">
        <f t="shared" ref="I72:I123" si="28">F72-E72</f>
        <v>-2209823.41</v>
      </c>
      <c r="J72" s="18">
        <f t="shared" ref="J72:J123" si="29">F72/E72</f>
        <v>0.79937966048331399</v>
      </c>
      <c r="K72" s="18">
        <f t="shared" si="27"/>
        <v>8968765.0700000003</v>
      </c>
      <c r="L72" s="18">
        <f t="shared" si="27"/>
        <v>8968765.0700000003</v>
      </c>
    </row>
    <row r="73" spans="1:12" outlineLevel="2" x14ac:dyDescent="0.25">
      <c r="A73" s="7" t="s">
        <v>84</v>
      </c>
      <c r="B73" s="6" t="s">
        <v>40</v>
      </c>
      <c r="C73" s="6" t="s">
        <v>29</v>
      </c>
      <c r="D73" s="18">
        <v>0</v>
      </c>
      <c r="E73" s="19">
        <v>843080</v>
      </c>
      <c r="F73" s="21">
        <v>0</v>
      </c>
      <c r="G73" s="21">
        <f t="shared" si="26"/>
        <v>0</v>
      </c>
      <c r="H73" s="18">
        <v>0</v>
      </c>
      <c r="I73" s="18">
        <f t="shared" si="28"/>
        <v>-843080</v>
      </c>
      <c r="J73" s="18">
        <f t="shared" si="29"/>
        <v>0</v>
      </c>
      <c r="K73" s="21">
        <v>0</v>
      </c>
      <c r="L73" s="21">
        <v>0</v>
      </c>
    </row>
    <row r="74" spans="1:12" outlineLevel="2" x14ac:dyDescent="0.25">
      <c r="A74" s="7" t="s">
        <v>85</v>
      </c>
      <c r="B74" s="6" t="s">
        <v>40</v>
      </c>
      <c r="C74" s="6" t="s">
        <v>30</v>
      </c>
      <c r="D74" s="18">
        <v>0</v>
      </c>
      <c r="E74" s="19">
        <v>10171872</v>
      </c>
      <c r="F74" s="20">
        <v>8805128.5899999999</v>
      </c>
      <c r="G74" s="21">
        <f t="shared" si="26"/>
        <v>8805128.5899999999</v>
      </c>
      <c r="H74" s="18">
        <v>0</v>
      </c>
      <c r="I74" s="18">
        <f t="shared" si="28"/>
        <v>-1366743.4100000001</v>
      </c>
      <c r="J74" s="18">
        <f t="shared" si="29"/>
        <v>0.86563501683859179</v>
      </c>
      <c r="K74" s="20">
        <v>8968765.0700000003</v>
      </c>
      <c r="L74" s="20">
        <v>8968765.0700000003</v>
      </c>
    </row>
    <row r="75" spans="1:12" s="11" customFormat="1" ht="25.5" outlineLevel="2" x14ac:dyDescent="0.2">
      <c r="A75" s="9" t="s">
        <v>118</v>
      </c>
      <c r="B75" s="10" t="s">
        <v>44</v>
      </c>
      <c r="C75" s="10" t="s">
        <v>2</v>
      </c>
      <c r="D75" s="17">
        <f>D76+D79+D82+D87+D92+D94+D99+D102+D97</f>
        <v>260774669.51999998</v>
      </c>
      <c r="E75" s="17">
        <f t="shared" ref="E75:L75" si="30">E76+E79+E82+E87+E92+E94+E99+E102+E97</f>
        <v>954156898.8900001</v>
      </c>
      <c r="F75" s="17">
        <f t="shared" si="30"/>
        <v>1399894882.8</v>
      </c>
      <c r="G75" s="21">
        <f t="shared" si="26"/>
        <v>1139120213.28</v>
      </c>
      <c r="H75" s="18">
        <f t="shared" ref="H75:H123" si="31">F75/D75*100</f>
        <v>536.82164965513869</v>
      </c>
      <c r="I75" s="18">
        <f t="shared" si="28"/>
        <v>445737983.90999985</v>
      </c>
      <c r="J75" s="18">
        <f t="shared" si="29"/>
        <v>1.467153761009893</v>
      </c>
      <c r="K75" s="17">
        <f t="shared" si="30"/>
        <v>522819008.37</v>
      </c>
      <c r="L75" s="17">
        <f t="shared" si="30"/>
        <v>325147405.29999995</v>
      </c>
    </row>
    <row r="76" spans="1:12" outlineLevel="2" x14ac:dyDescent="0.25">
      <c r="A76" s="5" t="s">
        <v>103</v>
      </c>
      <c r="B76" s="6" t="s">
        <v>44</v>
      </c>
      <c r="C76" s="6" t="s">
        <v>3</v>
      </c>
      <c r="D76" s="18">
        <f>D77+D78</f>
        <v>12918429.23</v>
      </c>
      <c r="E76" s="18">
        <f t="shared" ref="E76:L76" si="32">E77+E78</f>
        <v>71072163.650000006</v>
      </c>
      <c r="F76" s="18">
        <f t="shared" si="32"/>
        <v>67398337.930000007</v>
      </c>
      <c r="G76" s="21">
        <f t="shared" si="26"/>
        <v>54479908.700000003</v>
      </c>
      <c r="H76" s="18">
        <f t="shared" si="31"/>
        <v>521.72239155425564</v>
      </c>
      <c r="I76" s="18">
        <f t="shared" si="28"/>
        <v>-3673825.7199999988</v>
      </c>
      <c r="J76" s="18">
        <f t="shared" si="29"/>
        <v>0.94830851445451947</v>
      </c>
      <c r="K76" s="18">
        <f t="shared" si="32"/>
        <v>68765116.280000001</v>
      </c>
      <c r="L76" s="18">
        <f t="shared" si="32"/>
        <v>68959426.739999995</v>
      </c>
    </row>
    <row r="77" spans="1:12" ht="51" outlineLevel="1" x14ac:dyDescent="0.25">
      <c r="A77" s="13" t="s">
        <v>69</v>
      </c>
      <c r="B77" s="6" t="s">
        <v>44</v>
      </c>
      <c r="C77" s="6" t="s">
        <v>5</v>
      </c>
      <c r="D77" s="18">
        <v>12313809.15</v>
      </c>
      <c r="E77" s="19">
        <v>14407549.800000001</v>
      </c>
      <c r="F77" s="20">
        <v>14985737.65</v>
      </c>
      <c r="G77" s="21">
        <f t="shared" si="26"/>
        <v>2671928.5</v>
      </c>
      <c r="H77" s="18">
        <f t="shared" si="31"/>
        <v>121.6986349833106</v>
      </c>
      <c r="I77" s="18">
        <f t="shared" si="28"/>
        <v>578187.84999999963</v>
      </c>
      <c r="J77" s="18">
        <f t="shared" si="29"/>
        <v>1.0401308937346168</v>
      </c>
      <c r="K77" s="20">
        <v>15310044.6</v>
      </c>
      <c r="L77" s="20">
        <v>15309204.6</v>
      </c>
    </row>
    <row r="78" spans="1:12" outlineLevel="2" x14ac:dyDescent="0.25">
      <c r="A78" s="16" t="s">
        <v>72</v>
      </c>
      <c r="B78" s="12" t="s">
        <v>44</v>
      </c>
      <c r="C78" s="6" t="s">
        <v>8</v>
      </c>
      <c r="D78" s="18">
        <v>604620.07999999996</v>
      </c>
      <c r="E78" s="19">
        <v>56664613.850000001</v>
      </c>
      <c r="F78" s="20">
        <v>52412600.280000009</v>
      </c>
      <c r="G78" s="21">
        <f t="shared" si="26"/>
        <v>51807980.20000001</v>
      </c>
      <c r="H78" s="18">
        <f t="shared" si="31"/>
        <v>8668.6833622859522</v>
      </c>
      <c r="I78" s="18">
        <f t="shared" si="28"/>
        <v>-4252013.5699999928</v>
      </c>
      <c r="J78" s="18">
        <f t="shared" si="29"/>
        <v>0.92496174806280806</v>
      </c>
      <c r="K78" s="20">
        <v>53455071.68</v>
      </c>
      <c r="L78" s="20">
        <v>53650222.140000001</v>
      </c>
    </row>
    <row r="79" spans="1:12" ht="25.5" outlineLevel="2" x14ac:dyDescent="0.25">
      <c r="A79" s="15" t="s">
        <v>104</v>
      </c>
      <c r="B79" s="12" t="s">
        <v>44</v>
      </c>
      <c r="C79" s="6" t="s">
        <v>9</v>
      </c>
      <c r="D79" s="18">
        <f>D80+D81</f>
        <v>0</v>
      </c>
      <c r="E79" s="18">
        <f t="shared" ref="E79:L79" si="33">E80+E81</f>
        <v>9948614.6799999997</v>
      </c>
      <c r="F79" s="18">
        <f t="shared" si="33"/>
        <v>8798136.9900000002</v>
      </c>
      <c r="G79" s="21">
        <f t="shared" si="26"/>
        <v>8798136.9900000002</v>
      </c>
      <c r="H79" s="18">
        <v>0</v>
      </c>
      <c r="I79" s="18">
        <f t="shared" si="28"/>
        <v>-1150477.6899999995</v>
      </c>
      <c r="J79" s="18">
        <f t="shared" si="29"/>
        <v>0.884358000887014</v>
      </c>
      <c r="K79" s="18">
        <f t="shared" si="33"/>
        <v>8965837.9600000009</v>
      </c>
      <c r="L79" s="18">
        <f t="shared" si="33"/>
        <v>8965837.9600000009</v>
      </c>
    </row>
    <row r="80" spans="1:12" ht="38.25" outlineLevel="2" x14ac:dyDescent="0.25">
      <c r="A80" s="15" t="s">
        <v>74</v>
      </c>
      <c r="B80" s="12" t="s">
        <v>44</v>
      </c>
      <c r="C80" s="6" t="s">
        <v>11</v>
      </c>
      <c r="D80" s="18">
        <v>0</v>
      </c>
      <c r="E80" s="19">
        <v>7369214.6799999997</v>
      </c>
      <c r="F80" s="20">
        <v>7943736.9900000002</v>
      </c>
      <c r="G80" s="21">
        <f t="shared" si="26"/>
        <v>7943736.9900000002</v>
      </c>
      <c r="H80" s="18">
        <v>0</v>
      </c>
      <c r="I80" s="18">
        <f t="shared" si="28"/>
        <v>574522.31000000052</v>
      </c>
      <c r="J80" s="18">
        <f t="shared" si="29"/>
        <v>1.0779624878563046</v>
      </c>
      <c r="K80" s="20">
        <v>8111437.96</v>
      </c>
      <c r="L80" s="20">
        <v>8111437.96</v>
      </c>
    </row>
    <row r="81" spans="1:12" ht="25.5" outlineLevel="2" x14ac:dyDescent="0.25">
      <c r="A81" s="15" t="s">
        <v>75</v>
      </c>
      <c r="B81" s="12" t="s">
        <v>44</v>
      </c>
      <c r="C81" s="6" t="s">
        <v>12</v>
      </c>
      <c r="D81" s="18">
        <v>0</v>
      </c>
      <c r="E81" s="19">
        <v>2579400</v>
      </c>
      <c r="F81" s="20">
        <v>854400</v>
      </c>
      <c r="G81" s="21">
        <f t="shared" si="26"/>
        <v>854400</v>
      </c>
      <c r="H81" s="18">
        <v>0</v>
      </c>
      <c r="I81" s="18">
        <f t="shared" si="28"/>
        <v>-1725000</v>
      </c>
      <c r="J81" s="18">
        <f t="shared" si="29"/>
        <v>0.33123982321470108</v>
      </c>
      <c r="K81" s="20">
        <v>854400</v>
      </c>
      <c r="L81" s="20">
        <v>854400</v>
      </c>
    </row>
    <row r="82" spans="1:12" outlineLevel="1" x14ac:dyDescent="0.25">
      <c r="A82" s="16" t="s">
        <v>105</v>
      </c>
      <c r="B82" s="12" t="s">
        <v>44</v>
      </c>
      <c r="C82" s="6" t="s">
        <v>13</v>
      </c>
      <c r="D82" s="18">
        <f>D83+D84+D85+D86</f>
        <v>127031796.98</v>
      </c>
      <c r="E82" s="18">
        <f t="shared" ref="E82:L82" si="34">E83+E84+E85+E86</f>
        <v>215747245.52000001</v>
      </c>
      <c r="F82" s="18">
        <f t="shared" si="34"/>
        <v>201933610.34</v>
      </c>
      <c r="G82" s="21">
        <f t="shared" si="26"/>
        <v>74901813.359999999</v>
      </c>
      <c r="H82" s="18">
        <f t="shared" si="31"/>
        <v>158.96304322278664</v>
      </c>
      <c r="I82" s="18">
        <f t="shared" si="28"/>
        <v>-13813635.180000007</v>
      </c>
      <c r="J82" s="18">
        <f t="shared" si="29"/>
        <v>0.93597306354152521</v>
      </c>
      <c r="K82" s="18">
        <f t="shared" si="34"/>
        <v>157217792.5</v>
      </c>
      <c r="L82" s="18">
        <f t="shared" si="34"/>
        <v>158571351.69999999</v>
      </c>
    </row>
    <row r="83" spans="1:12" outlineLevel="2" x14ac:dyDescent="0.25">
      <c r="A83" s="14" t="s">
        <v>96</v>
      </c>
      <c r="B83" s="6" t="s">
        <v>44</v>
      </c>
      <c r="C83" s="6" t="s">
        <v>45</v>
      </c>
      <c r="D83" s="18">
        <v>7759961.3399999999</v>
      </c>
      <c r="E83" s="19">
        <v>10203950</v>
      </c>
      <c r="F83" s="20">
        <v>10395640</v>
      </c>
      <c r="G83" s="21">
        <f t="shared" si="26"/>
        <v>2635678.66</v>
      </c>
      <c r="H83" s="18">
        <f t="shared" si="31"/>
        <v>133.96510039829656</v>
      </c>
      <c r="I83" s="18">
        <f t="shared" si="28"/>
        <v>191690</v>
      </c>
      <c r="J83" s="18">
        <f t="shared" si="29"/>
        <v>1.0187858623376242</v>
      </c>
      <c r="K83" s="20">
        <v>10945102.5</v>
      </c>
      <c r="L83" s="20">
        <v>10945882.5</v>
      </c>
    </row>
    <row r="84" spans="1:12" outlineLevel="1" x14ac:dyDescent="0.25">
      <c r="A84" s="5" t="s">
        <v>90</v>
      </c>
      <c r="B84" s="6" t="s">
        <v>44</v>
      </c>
      <c r="C84" s="6" t="s">
        <v>36</v>
      </c>
      <c r="D84" s="18">
        <v>20349901.07</v>
      </c>
      <c r="E84" s="19">
        <v>18875584.280000001</v>
      </c>
      <c r="F84" s="20">
        <v>19900000</v>
      </c>
      <c r="G84" s="21">
        <f t="shared" si="26"/>
        <v>-449901.0700000003</v>
      </c>
      <c r="H84" s="18">
        <f t="shared" si="31"/>
        <v>97.78917318343504</v>
      </c>
      <c r="I84" s="18">
        <f t="shared" si="28"/>
        <v>1024415.7199999988</v>
      </c>
      <c r="J84" s="18">
        <f t="shared" si="29"/>
        <v>1.0542720005274453</v>
      </c>
      <c r="K84" s="20">
        <v>20000000</v>
      </c>
      <c r="L84" s="20">
        <v>21348079.199999999</v>
      </c>
    </row>
    <row r="85" spans="1:12" outlineLevel="2" x14ac:dyDescent="0.25">
      <c r="A85" s="5" t="s">
        <v>97</v>
      </c>
      <c r="B85" s="6" t="s">
        <v>44</v>
      </c>
      <c r="C85" s="6" t="s">
        <v>46</v>
      </c>
      <c r="D85" s="18">
        <v>98822825.030000001</v>
      </c>
      <c r="E85" s="19">
        <v>186567611.24000001</v>
      </c>
      <c r="F85" s="20">
        <v>171524670.34</v>
      </c>
      <c r="G85" s="21">
        <f t="shared" si="26"/>
        <v>72701845.310000002</v>
      </c>
      <c r="H85" s="18">
        <f t="shared" si="31"/>
        <v>173.56786783612961</v>
      </c>
      <c r="I85" s="18">
        <f t="shared" si="28"/>
        <v>-15042940.900000006</v>
      </c>
      <c r="J85" s="18">
        <f t="shared" si="29"/>
        <v>0.91937002998527539</v>
      </c>
      <c r="K85" s="20">
        <v>126155690</v>
      </c>
      <c r="L85" s="20">
        <v>126155690</v>
      </c>
    </row>
    <row r="86" spans="1:12" outlineLevel="2" x14ac:dyDescent="0.25">
      <c r="A86" s="5" t="s">
        <v>77</v>
      </c>
      <c r="B86" s="6" t="s">
        <v>44</v>
      </c>
      <c r="C86" s="6" t="s">
        <v>15</v>
      </c>
      <c r="D86" s="18">
        <v>99109.54</v>
      </c>
      <c r="E86" s="19">
        <v>100100</v>
      </c>
      <c r="F86" s="20">
        <v>113300</v>
      </c>
      <c r="G86" s="21">
        <f t="shared" si="26"/>
        <v>14190.460000000006</v>
      </c>
      <c r="H86" s="18">
        <f t="shared" si="31"/>
        <v>114.31795566804166</v>
      </c>
      <c r="I86" s="18">
        <f t="shared" si="28"/>
        <v>13200</v>
      </c>
      <c r="J86" s="18">
        <f t="shared" si="29"/>
        <v>1.1318681318681318</v>
      </c>
      <c r="K86" s="20">
        <v>117000</v>
      </c>
      <c r="L86" s="20">
        <v>121700</v>
      </c>
    </row>
    <row r="87" spans="1:12" outlineLevel="1" x14ac:dyDescent="0.25">
      <c r="A87" s="5" t="s">
        <v>110</v>
      </c>
      <c r="B87" s="6" t="s">
        <v>44</v>
      </c>
      <c r="C87" s="6" t="s">
        <v>47</v>
      </c>
      <c r="D87" s="18">
        <f>D88+D89+D90+D91</f>
        <v>119110166</v>
      </c>
      <c r="E87" s="18">
        <f t="shared" ref="E87:L87" si="35">E88+E89+E90+E91</f>
        <v>154653516.19</v>
      </c>
      <c r="F87" s="18">
        <f t="shared" si="35"/>
        <v>149768583.27000001</v>
      </c>
      <c r="G87" s="21">
        <f t="shared" si="26"/>
        <v>30658417.270000011</v>
      </c>
      <c r="H87" s="18">
        <f t="shared" si="31"/>
        <v>125.73954709289887</v>
      </c>
      <c r="I87" s="18">
        <f t="shared" si="28"/>
        <v>-4884932.9199999869</v>
      </c>
      <c r="J87" s="18">
        <f t="shared" si="29"/>
        <v>0.96841369636886498</v>
      </c>
      <c r="K87" s="18">
        <f t="shared" si="35"/>
        <v>86640423.629999995</v>
      </c>
      <c r="L87" s="18">
        <f t="shared" si="35"/>
        <v>86302957.899999991</v>
      </c>
    </row>
    <row r="88" spans="1:12" outlineLevel="2" x14ac:dyDescent="0.25">
      <c r="A88" s="5" t="s">
        <v>87</v>
      </c>
      <c r="B88" s="6" t="s">
        <v>44</v>
      </c>
      <c r="C88" s="6" t="s">
        <v>48</v>
      </c>
      <c r="D88" s="18">
        <v>1689851.1</v>
      </c>
      <c r="E88" s="19">
        <v>5538817.79</v>
      </c>
      <c r="F88" s="20">
        <v>4600000</v>
      </c>
      <c r="G88" s="21">
        <f t="shared" si="26"/>
        <v>2910148.9</v>
      </c>
      <c r="H88" s="18">
        <f t="shared" si="31"/>
        <v>272.2133328788554</v>
      </c>
      <c r="I88" s="18">
        <f t="shared" si="28"/>
        <v>-938817.79</v>
      </c>
      <c r="J88" s="18">
        <f t="shared" si="29"/>
        <v>0.83050213500523906</v>
      </c>
      <c r="K88" s="20">
        <v>4100000</v>
      </c>
      <c r="L88" s="20">
        <v>4100000</v>
      </c>
    </row>
    <row r="89" spans="1:12" x14ac:dyDescent="0.25">
      <c r="A89" s="5" t="s">
        <v>88</v>
      </c>
      <c r="B89" s="6" t="s">
        <v>44</v>
      </c>
      <c r="C89" s="6" t="s">
        <v>49</v>
      </c>
      <c r="D89" s="18">
        <v>5577938.8200000003</v>
      </c>
      <c r="E89" s="19">
        <v>19929679.510000002</v>
      </c>
      <c r="F89" s="20">
        <v>27688507.969999999</v>
      </c>
      <c r="G89" s="21">
        <f t="shared" si="26"/>
        <v>22110569.149999999</v>
      </c>
      <c r="H89" s="18">
        <f t="shared" si="31"/>
        <v>496.393181487064</v>
      </c>
      <c r="I89" s="18">
        <f t="shared" si="28"/>
        <v>7758828.4599999972</v>
      </c>
      <c r="J89" s="18">
        <f t="shared" si="29"/>
        <v>1.3893102473678463</v>
      </c>
      <c r="K89" s="20">
        <v>12246500</v>
      </c>
      <c r="L89" s="20">
        <v>12146500</v>
      </c>
    </row>
    <row r="90" spans="1:12" outlineLevel="1" x14ac:dyDescent="0.25">
      <c r="A90" s="5" t="s">
        <v>98</v>
      </c>
      <c r="B90" s="6" t="s">
        <v>44</v>
      </c>
      <c r="C90" s="6" t="s">
        <v>50</v>
      </c>
      <c r="D90" s="18">
        <v>83800403.439999998</v>
      </c>
      <c r="E90" s="19">
        <v>100516652.48</v>
      </c>
      <c r="F90" s="20">
        <f>63640356.19+25000000</f>
        <v>88640356.189999998</v>
      </c>
      <c r="G90" s="21">
        <f t="shared" si="26"/>
        <v>4839952.75</v>
      </c>
      <c r="H90" s="18">
        <f t="shared" si="31"/>
        <v>105.77557213488279</v>
      </c>
      <c r="I90" s="18">
        <f t="shared" si="28"/>
        <v>-11876296.290000007</v>
      </c>
      <c r="J90" s="18">
        <f t="shared" si="29"/>
        <v>0.88184747505033501</v>
      </c>
      <c r="K90" s="20">
        <v>40874052.799999997</v>
      </c>
      <c r="L90" s="20">
        <v>40554253.509999998</v>
      </c>
    </row>
    <row r="91" spans="1:12" ht="25.5" outlineLevel="2" x14ac:dyDescent="0.25">
      <c r="A91" s="5" t="s">
        <v>99</v>
      </c>
      <c r="B91" s="6" t="s">
        <v>44</v>
      </c>
      <c r="C91" s="6" t="s">
        <v>51</v>
      </c>
      <c r="D91" s="18">
        <v>28041972.640000001</v>
      </c>
      <c r="E91" s="19">
        <v>28668366.41</v>
      </c>
      <c r="F91" s="20">
        <v>28839719.110000003</v>
      </c>
      <c r="G91" s="21">
        <f t="shared" si="26"/>
        <v>797746.47000000253</v>
      </c>
      <c r="H91" s="18">
        <f t="shared" si="31"/>
        <v>102.84483007041405</v>
      </c>
      <c r="I91" s="18">
        <f t="shared" si="28"/>
        <v>171352.70000000298</v>
      </c>
      <c r="J91" s="18">
        <f t="shared" si="29"/>
        <v>1.0059770653670812</v>
      </c>
      <c r="K91" s="20">
        <v>29419870.829999998</v>
      </c>
      <c r="L91" s="20">
        <v>29502204.389999997</v>
      </c>
    </row>
    <row r="92" spans="1:12" outlineLevel="2" x14ac:dyDescent="0.25">
      <c r="A92" s="5" t="s">
        <v>113</v>
      </c>
      <c r="B92" s="6" t="s">
        <v>44</v>
      </c>
      <c r="C92" s="6" t="s">
        <v>16</v>
      </c>
      <c r="D92" s="18">
        <f>D93</f>
        <v>523000</v>
      </c>
      <c r="E92" s="18">
        <f t="shared" ref="E92:L92" si="36">E93</f>
        <v>700000</v>
      </c>
      <c r="F92" s="18">
        <f t="shared" si="36"/>
        <v>1200000</v>
      </c>
      <c r="G92" s="21">
        <f t="shared" si="26"/>
        <v>677000</v>
      </c>
      <c r="H92" s="18">
        <f t="shared" si="31"/>
        <v>229.44550669216062</v>
      </c>
      <c r="I92" s="18">
        <f t="shared" si="28"/>
        <v>500000</v>
      </c>
      <c r="J92" s="18">
        <f t="shared" si="29"/>
        <v>1.7142857142857142</v>
      </c>
      <c r="K92" s="18">
        <f t="shared" si="36"/>
        <v>0</v>
      </c>
      <c r="L92" s="18">
        <f t="shared" si="36"/>
        <v>0</v>
      </c>
    </row>
    <row r="93" spans="1:12" x14ac:dyDescent="0.25">
      <c r="A93" s="13" t="s">
        <v>100</v>
      </c>
      <c r="B93" s="6" t="s">
        <v>44</v>
      </c>
      <c r="C93" s="6" t="s">
        <v>17</v>
      </c>
      <c r="D93" s="18">
        <v>523000</v>
      </c>
      <c r="E93" s="19">
        <v>700000</v>
      </c>
      <c r="F93" s="20">
        <v>1200000</v>
      </c>
      <c r="G93" s="21">
        <f t="shared" si="26"/>
        <v>677000</v>
      </c>
      <c r="H93" s="18">
        <f t="shared" si="31"/>
        <v>229.44550669216062</v>
      </c>
      <c r="I93" s="18">
        <f t="shared" si="28"/>
        <v>500000</v>
      </c>
      <c r="J93" s="18">
        <f t="shared" si="29"/>
        <v>1.7142857142857142</v>
      </c>
      <c r="K93" s="21">
        <v>0</v>
      </c>
      <c r="L93" s="21">
        <v>0</v>
      </c>
    </row>
    <row r="94" spans="1:12" outlineLevel="1" x14ac:dyDescent="0.25">
      <c r="A94" s="15" t="s">
        <v>106</v>
      </c>
      <c r="B94" s="12" t="s">
        <v>44</v>
      </c>
      <c r="C94" s="6" t="s">
        <v>18</v>
      </c>
      <c r="D94" s="18">
        <f>D95+D96</f>
        <v>0</v>
      </c>
      <c r="E94" s="18">
        <f t="shared" ref="E94:L94" si="37">E95+E96</f>
        <v>498655139.90000004</v>
      </c>
      <c r="F94" s="18">
        <f t="shared" si="37"/>
        <v>968491286.26999998</v>
      </c>
      <c r="G94" s="21">
        <f t="shared" si="26"/>
        <v>968491286.26999998</v>
      </c>
      <c r="H94" s="18">
        <v>0</v>
      </c>
      <c r="I94" s="18">
        <f t="shared" si="28"/>
        <v>469836146.36999995</v>
      </c>
      <c r="J94" s="18">
        <f t="shared" si="29"/>
        <v>1.9422065647698339</v>
      </c>
      <c r="K94" s="18">
        <f t="shared" si="37"/>
        <v>198882007</v>
      </c>
      <c r="L94" s="18">
        <f t="shared" si="37"/>
        <v>0</v>
      </c>
    </row>
    <row r="95" spans="1:12" outlineLevel="2" x14ac:dyDescent="0.25">
      <c r="A95" s="15" t="s">
        <v>78</v>
      </c>
      <c r="B95" s="12" t="s">
        <v>44</v>
      </c>
      <c r="C95" s="6" t="s">
        <v>19</v>
      </c>
      <c r="D95" s="18">
        <v>0</v>
      </c>
      <c r="E95" s="19">
        <v>108624516.17</v>
      </c>
      <c r="F95" s="20">
        <v>190865500</v>
      </c>
      <c r="G95" s="21">
        <f t="shared" si="26"/>
        <v>190865500</v>
      </c>
      <c r="H95" s="18">
        <v>0</v>
      </c>
      <c r="I95" s="18">
        <f t="shared" si="28"/>
        <v>82240983.829999998</v>
      </c>
      <c r="J95" s="18">
        <f t="shared" si="29"/>
        <v>1.7571125444765237</v>
      </c>
      <c r="K95" s="20">
        <v>198882007</v>
      </c>
      <c r="L95" s="21">
        <v>0</v>
      </c>
    </row>
    <row r="96" spans="1:12" outlineLevel="2" x14ac:dyDescent="0.25">
      <c r="A96" s="15" t="s">
        <v>79</v>
      </c>
      <c r="B96" s="12" t="s">
        <v>44</v>
      </c>
      <c r="C96" s="6" t="s">
        <v>20</v>
      </c>
      <c r="D96" s="18">
        <v>0</v>
      </c>
      <c r="E96" s="19">
        <v>390030623.73000002</v>
      </c>
      <c r="F96" s="20">
        <v>777625786.26999998</v>
      </c>
      <c r="G96" s="21">
        <f t="shared" si="26"/>
        <v>777625786.26999998</v>
      </c>
      <c r="H96" s="18">
        <v>0</v>
      </c>
      <c r="I96" s="18">
        <f t="shared" si="28"/>
        <v>387595162.53999996</v>
      </c>
      <c r="J96" s="18">
        <f t="shared" si="29"/>
        <v>1.9937557180338588</v>
      </c>
      <c r="K96" s="21">
        <v>0</v>
      </c>
      <c r="L96" s="21">
        <v>0</v>
      </c>
    </row>
    <row r="97" spans="1:12" x14ac:dyDescent="0.25">
      <c r="A97" s="15" t="s">
        <v>112</v>
      </c>
      <c r="B97" s="12" t="s">
        <v>44</v>
      </c>
      <c r="C97" s="6" t="s">
        <v>41</v>
      </c>
      <c r="D97" s="18">
        <f>D98</f>
        <v>0</v>
      </c>
      <c r="E97" s="18">
        <f t="shared" ref="E97:L97" si="38">E98</f>
        <v>1665860</v>
      </c>
      <c r="F97" s="18">
        <f t="shared" si="38"/>
        <v>1484000</v>
      </c>
      <c r="G97" s="21">
        <f t="shared" si="26"/>
        <v>1484000</v>
      </c>
      <c r="H97" s="18">
        <v>0</v>
      </c>
      <c r="I97" s="18">
        <f t="shared" si="28"/>
        <v>-181860</v>
      </c>
      <c r="J97" s="18">
        <f t="shared" si="29"/>
        <v>0.89083116228254478</v>
      </c>
      <c r="K97" s="18">
        <f t="shared" si="38"/>
        <v>1500000</v>
      </c>
      <c r="L97" s="18">
        <f t="shared" si="38"/>
        <v>1500000</v>
      </c>
    </row>
    <row r="98" spans="1:12" outlineLevel="1" x14ac:dyDescent="0.25">
      <c r="A98" s="15" t="s">
        <v>95</v>
      </c>
      <c r="B98" s="12" t="s">
        <v>44</v>
      </c>
      <c r="C98" s="6" t="s">
        <v>43</v>
      </c>
      <c r="D98" s="18">
        <v>0</v>
      </c>
      <c r="E98" s="19">
        <v>1665860</v>
      </c>
      <c r="F98" s="20">
        <v>1484000</v>
      </c>
      <c r="G98" s="21">
        <f t="shared" si="26"/>
        <v>1484000</v>
      </c>
      <c r="H98" s="18">
        <v>0</v>
      </c>
      <c r="I98" s="18">
        <f t="shared" si="28"/>
        <v>-181860</v>
      </c>
      <c r="J98" s="18">
        <f t="shared" si="29"/>
        <v>0.89083116228254478</v>
      </c>
      <c r="K98" s="20">
        <v>1500000</v>
      </c>
      <c r="L98" s="20">
        <v>1500000</v>
      </c>
    </row>
    <row r="99" spans="1:12" outlineLevel="2" x14ac:dyDescent="0.25">
      <c r="A99" s="14" t="s">
        <v>107</v>
      </c>
      <c r="B99" s="6" t="s">
        <v>44</v>
      </c>
      <c r="C99" s="6" t="s">
        <v>22</v>
      </c>
      <c r="D99" s="18">
        <f>D100+D101</f>
        <v>399150.92</v>
      </c>
      <c r="E99" s="18">
        <f t="shared" ref="E99:L99" si="39">E100+E101</f>
        <v>618158</v>
      </c>
      <c r="F99" s="18">
        <f t="shared" si="39"/>
        <v>820928</v>
      </c>
      <c r="G99" s="21">
        <f t="shared" si="26"/>
        <v>421777.08</v>
      </c>
      <c r="H99" s="18">
        <f t="shared" si="31"/>
        <v>205.66857267922617</v>
      </c>
      <c r="I99" s="18">
        <f t="shared" si="28"/>
        <v>202770</v>
      </c>
      <c r="J99" s="18">
        <f t="shared" si="29"/>
        <v>1.3280229326482873</v>
      </c>
      <c r="K99" s="18">
        <f t="shared" si="39"/>
        <v>847831</v>
      </c>
      <c r="L99" s="18">
        <f t="shared" si="39"/>
        <v>847831</v>
      </c>
    </row>
    <row r="100" spans="1:12" outlineLevel="2" x14ac:dyDescent="0.25">
      <c r="A100" s="5" t="s">
        <v>81</v>
      </c>
      <c r="B100" s="6" t="s">
        <v>44</v>
      </c>
      <c r="C100" s="6" t="s">
        <v>24</v>
      </c>
      <c r="D100" s="18">
        <v>94150.92</v>
      </c>
      <c r="E100" s="19">
        <v>415500</v>
      </c>
      <c r="F100" s="20">
        <v>407400</v>
      </c>
      <c r="G100" s="21">
        <f t="shared" si="26"/>
        <v>313249.08</v>
      </c>
      <c r="H100" s="18">
        <f t="shared" si="31"/>
        <v>432.70952636469195</v>
      </c>
      <c r="I100" s="18">
        <f t="shared" si="28"/>
        <v>-8100</v>
      </c>
      <c r="J100" s="18">
        <f t="shared" si="29"/>
        <v>0.98050541516245482</v>
      </c>
      <c r="K100" s="20">
        <v>407400</v>
      </c>
      <c r="L100" s="20">
        <v>407400</v>
      </c>
    </row>
    <row r="101" spans="1:12" outlineLevel="1" x14ac:dyDescent="0.25">
      <c r="A101" s="5" t="s">
        <v>93</v>
      </c>
      <c r="B101" s="6" t="s">
        <v>44</v>
      </c>
      <c r="C101" s="6" t="s">
        <v>39</v>
      </c>
      <c r="D101" s="18">
        <v>305000</v>
      </c>
      <c r="E101" s="19">
        <v>202658</v>
      </c>
      <c r="F101" s="20">
        <v>413528</v>
      </c>
      <c r="G101" s="21">
        <f t="shared" si="26"/>
        <v>108528</v>
      </c>
      <c r="H101" s="18">
        <f t="shared" si="31"/>
        <v>135.58295081967213</v>
      </c>
      <c r="I101" s="18">
        <f t="shared" si="28"/>
        <v>210870</v>
      </c>
      <c r="J101" s="18">
        <f t="shared" si="29"/>
        <v>2.0405214696681107</v>
      </c>
      <c r="K101" s="20">
        <v>440431</v>
      </c>
      <c r="L101" s="20">
        <v>440431</v>
      </c>
    </row>
    <row r="102" spans="1:12" outlineLevel="2" x14ac:dyDescent="0.25">
      <c r="A102" s="5" t="s">
        <v>108</v>
      </c>
      <c r="B102" s="6" t="s">
        <v>44</v>
      </c>
      <c r="C102" s="6" t="s">
        <v>26</v>
      </c>
      <c r="D102" s="18">
        <f>D103</f>
        <v>792126.39</v>
      </c>
      <c r="E102" s="18">
        <f t="shared" ref="E102:L102" si="40">E103</f>
        <v>1096200.95</v>
      </c>
      <c r="F102" s="18">
        <f t="shared" si="40"/>
        <v>0</v>
      </c>
      <c r="G102" s="21">
        <f t="shared" si="26"/>
        <v>-792126.39</v>
      </c>
      <c r="H102" s="18">
        <f t="shared" si="31"/>
        <v>0</v>
      </c>
      <c r="I102" s="18">
        <f t="shared" si="28"/>
        <v>-1096200.95</v>
      </c>
      <c r="J102" s="18">
        <f t="shared" si="29"/>
        <v>0</v>
      </c>
      <c r="K102" s="18">
        <f t="shared" si="40"/>
        <v>0</v>
      </c>
      <c r="L102" s="18">
        <f t="shared" si="40"/>
        <v>0</v>
      </c>
    </row>
    <row r="103" spans="1:12" ht="25.5" outlineLevel="1" x14ac:dyDescent="0.25">
      <c r="A103" s="5" t="s">
        <v>83</v>
      </c>
      <c r="B103" s="6" t="s">
        <v>44</v>
      </c>
      <c r="C103" s="6" t="s">
        <v>27</v>
      </c>
      <c r="D103" s="18">
        <v>792126.39</v>
      </c>
      <c r="E103" s="19">
        <v>1096200.95</v>
      </c>
      <c r="F103" s="21">
        <v>0</v>
      </c>
      <c r="G103" s="21">
        <f t="shared" si="26"/>
        <v>-792126.39</v>
      </c>
      <c r="H103" s="18">
        <f t="shared" si="31"/>
        <v>0</v>
      </c>
      <c r="I103" s="18">
        <f t="shared" si="28"/>
        <v>-1096200.95</v>
      </c>
      <c r="J103" s="18">
        <f t="shared" si="29"/>
        <v>0</v>
      </c>
      <c r="K103" s="21">
        <v>0</v>
      </c>
      <c r="L103" s="21">
        <v>0</v>
      </c>
    </row>
    <row r="104" spans="1:12" s="11" customFormat="1" ht="14.25" outlineLevel="2" x14ac:dyDescent="0.2">
      <c r="A104" s="9" t="s">
        <v>119</v>
      </c>
      <c r="B104" s="10" t="s">
        <v>52</v>
      </c>
      <c r="C104" s="10" t="s">
        <v>2</v>
      </c>
      <c r="D104" s="17">
        <f>D105</f>
        <v>9630166.2200000007</v>
      </c>
      <c r="E104" s="17">
        <f t="shared" ref="E104:L104" si="41">E105</f>
        <v>9939903.3300000001</v>
      </c>
      <c r="F104" s="17">
        <f t="shared" si="41"/>
        <v>10539245.939999999</v>
      </c>
      <c r="G104" s="21">
        <f t="shared" si="26"/>
        <v>909079.71999999881</v>
      </c>
      <c r="H104" s="18">
        <f t="shared" si="31"/>
        <v>109.43991722709849</v>
      </c>
      <c r="I104" s="18">
        <f t="shared" si="28"/>
        <v>599342.6099999994</v>
      </c>
      <c r="J104" s="18">
        <f t="shared" si="29"/>
        <v>1.0602966236292359</v>
      </c>
      <c r="K104" s="17">
        <f t="shared" si="41"/>
        <v>10744839</v>
      </c>
      <c r="L104" s="17">
        <f t="shared" si="41"/>
        <v>10744839</v>
      </c>
    </row>
    <row r="105" spans="1:12" outlineLevel="2" x14ac:dyDescent="0.25">
      <c r="A105" s="5" t="s">
        <v>103</v>
      </c>
      <c r="B105" s="6" t="s">
        <v>52</v>
      </c>
      <c r="C105" s="6" t="s">
        <v>3</v>
      </c>
      <c r="D105" s="18">
        <f>D106+D107</f>
        <v>9630166.2200000007</v>
      </c>
      <c r="E105" s="18">
        <f t="shared" ref="E105:L105" si="42">E106+E107</f>
        <v>9939903.3300000001</v>
      </c>
      <c r="F105" s="18">
        <f t="shared" si="42"/>
        <v>10539245.939999999</v>
      </c>
      <c r="G105" s="21">
        <f t="shared" si="26"/>
        <v>909079.71999999881</v>
      </c>
      <c r="H105" s="18">
        <f t="shared" si="31"/>
        <v>109.43991722709849</v>
      </c>
      <c r="I105" s="18">
        <f t="shared" si="28"/>
        <v>599342.6099999994</v>
      </c>
      <c r="J105" s="18">
        <f t="shared" si="29"/>
        <v>1.0602966236292359</v>
      </c>
      <c r="K105" s="18">
        <f t="shared" si="42"/>
        <v>10744839</v>
      </c>
      <c r="L105" s="18">
        <f t="shared" si="42"/>
        <v>10744839</v>
      </c>
    </row>
    <row r="106" spans="1:12" ht="38.25" outlineLevel="1" x14ac:dyDescent="0.25">
      <c r="A106" s="5" t="s">
        <v>101</v>
      </c>
      <c r="B106" s="6" t="s">
        <v>52</v>
      </c>
      <c r="C106" s="6" t="s">
        <v>53</v>
      </c>
      <c r="D106" s="18">
        <v>9063875.4199999999</v>
      </c>
      <c r="E106" s="19">
        <v>9507403.3300000001</v>
      </c>
      <c r="F106" s="20">
        <v>10045095.939999999</v>
      </c>
      <c r="G106" s="21">
        <f t="shared" si="26"/>
        <v>981220.51999999955</v>
      </c>
      <c r="H106" s="18">
        <f t="shared" si="31"/>
        <v>110.82561790108983</v>
      </c>
      <c r="I106" s="18">
        <f t="shared" si="28"/>
        <v>537692.6099999994</v>
      </c>
      <c r="J106" s="18">
        <f t="shared" si="29"/>
        <v>1.0565551487968692</v>
      </c>
      <c r="K106" s="20">
        <v>10201839</v>
      </c>
      <c r="L106" s="20">
        <v>10258839</v>
      </c>
    </row>
    <row r="107" spans="1:12" outlineLevel="2" x14ac:dyDescent="0.25">
      <c r="A107" s="5" t="s">
        <v>72</v>
      </c>
      <c r="B107" s="6" t="s">
        <v>52</v>
      </c>
      <c r="C107" s="6" t="s">
        <v>8</v>
      </c>
      <c r="D107" s="18">
        <v>566290.80000000005</v>
      </c>
      <c r="E107" s="19">
        <v>432500</v>
      </c>
      <c r="F107" s="20">
        <v>494150</v>
      </c>
      <c r="G107" s="21">
        <f t="shared" si="26"/>
        <v>-72140.800000000047</v>
      </c>
      <c r="H107" s="18">
        <f t="shared" si="31"/>
        <v>87.26082076558545</v>
      </c>
      <c r="I107" s="18">
        <f t="shared" si="28"/>
        <v>61650</v>
      </c>
      <c r="J107" s="18">
        <f t="shared" si="29"/>
        <v>1.1425433526011561</v>
      </c>
      <c r="K107" s="20">
        <v>543000</v>
      </c>
      <c r="L107" s="20">
        <v>486000</v>
      </c>
    </row>
    <row r="108" spans="1:12" s="11" customFormat="1" ht="25.5" x14ac:dyDescent="0.2">
      <c r="A108" s="9" t="s">
        <v>120</v>
      </c>
      <c r="B108" s="10" t="s">
        <v>54</v>
      </c>
      <c r="C108" s="10" t="s">
        <v>2</v>
      </c>
      <c r="D108" s="17">
        <f>D109</f>
        <v>2294819.7199999997</v>
      </c>
      <c r="E108" s="17">
        <f t="shared" ref="E108:L108" si="43">E109</f>
        <v>2551166.92</v>
      </c>
      <c r="F108" s="17">
        <f t="shared" si="43"/>
        <v>3176055.23</v>
      </c>
      <c r="G108" s="21">
        <f t="shared" si="26"/>
        <v>881235.51000000024</v>
      </c>
      <c r="H108" s="18">
        <f t="shared" si="31"/>
        <v>138.40107797226005</v>
      </c>
      <c r="I108" s="18">
        <f t="shared" si="28"/>
        <v>624888.31000000006</v>
      </c>
      <c r="J108" s="18">
        <f t="shared" si="29"/>
        <v>1.2449421498456872</v>
      </c>
      <c r="K108" s="17">
        <f t="shared" si="43"/>
        <v>3210637.6599999997</v>
      </c>
      <c r="L108" s="17">
        <f t="shared" si="43"/>
        <v>3216100.3899999997</v>
      </c>
    </row>
    <row r="109" spans="1:12" x14ac:dyDescent="0.25">
      <c r="A109" s="5" t="s">
        <v>103</v>
      </c>
      <c r="B109" s="6" t="s">
        <v>54</v>
      </c>
      <c r="C109" s="6" t="s">
        <v>3</v>
      </c>
      <c r="D109" s="18">
        <f>D110+D111</f>
        <v>2294819.7199999997</v>
      </c>
      <c r="E109" s="18">
        <f t="shared" ref="E109:L109" si="44">E110+E111</f>
        <v>2551166.92</v>
      </c>
      <c r="F109" s="18">
        <f t="shared" si="44"/>
        <v>3176055.23</v>
      </c>
      <c r="G109" s="21">
        <f t="shared" si="26"/>
        <v>881235.51000000024</v>
      </c>
      <c r="H109" s="18">
        <f t="shared" si="31"/>
        <v>138.40107797226005</v>
      </c>
      <c r="I109" s="18">
        <f t="shared" si="28"/>
        <v>624888.31000000006</v>
      </c>
      <c r="J109" s="18">
        <f t="shared" si="29"/>
        <v>1.2449421498456872</v>
      </c>
      <c r="K109" s="18">
        <f t="shared" si="44"/>
        <v>3210637.6599999997</v>
      </c>
      <c r="L109" s="18">
        <f t="shared" si="44"/>
        <v>3216100.3899999997</v>
      </c>
    </row>
    <row r="110" spans="1:12" ht="38.25" x14ac:dyDescent="0.25">
      <c r="A110" s="5" t="s">
        <v>102</v>
      </c>
      <c r="B110" s="6" t="s">
        <v>54</v>
      </c>
      <c r="C110" s="6" t="s">
        <v>55</v>
      </c>
      <c r="D110" s="18">
        <v>2173605.2599999998</v>
      </c>
      <c r="E110" s="19">
        <v>2373266.92</v>
      </c>
      <c r="F110" s="20">
        <v>2973155.23</v>
      </c>
      <c r="G110" s="21">
        <f t="shared" si="26"/>
        <v>799549.9700000002</v>
      </c>
      <c r="H110" s="18">
        <f t="shared" si="31"/>
        <v>136.78450658515615</v>
      </c>
      <c r="I110" s="18">
        <f t="shared" si="28"/>
        <v>599888.31000000006</v>
      </c>
      <c r="J110" s="18">
        <f t="shared" si="29"/>
        <v>1.2527690016426809</v>
      </c>
      <c r="K110" s="20">
        <v>3035600.3899999997</v>
      </c>
      <c r="L110" s="20">
        <v>3041100.3899999997</v>
      </c>
    </row>
    <row r="111" spans="1:12" x14ac:dyDescent="0.25">
      <c r="A111" s="5" t="s">
        <v>72</v>
      </c>
      <c r="B111" s="6" t="s">
        <v>54</v>
      </c>
      <c r="C111" s="6" t="s">
        <v>8</v>
      </c>
      <c r="D111" s="18">
        <v>121214.46</v>
      </c>
      <c r="E111" s="19">
        <v>177900</v>
      </c>
      <c r="F111" s="20">
        <v>202900</v>
      </c>
      <c r="G111" s="21">
        <f t="shared" si="26"/>
        <v>81685.539999999994</v>
      </c>
      <c r="H111" s="18">
        <f t="shared" si="31"/>
        <v>167.38927022403104</v>
      </c>
      <c r="I111" s="18">
        <f t="shared" si="28"/>
        <v>25000</v>
      </c>
      <c r="J111" s="18">
        <f t="shared" si="29"/>
        <v>1.1405283867341203</v>
      </c>
      <c r="K111" s="20">
        <v>175037.27000000002</v>
      </c>
      <c r="L111" s="20">
        <v>175000</v>
      </c>
    </row>
    <row r="112" spans="1:12" s="11" customFormat="1" ht="25.5" x14ac:dyDescent="0.2">
      <c r="A112" s="9" t="s">
        <v>121</v>
      </c>
      <c r="B112" s="10" t="s">
        <v>56</v>
      </c>
      <c r="C112" s="10" t="s">
        <v>2</v>
      </c>
      <c r="D112" s="17">
        <f>D113+D116+D118+D121</f>
        <v>89122033.479999989</v>
      </c>
      <c r="E112" s="17">
        <f t="shared" ref="E112:L112" si="45">E113+E116+E118+E121</f>
        <v>91088121.729999989</v>
      </c>
      <c r="F112" s="17">
        <f t="shared" si="45"/>
        <v>104407026.91</v>
      </c>
      <c r="G112" s="21">
        <f t="shared" si="26"/>
        <v>15284993.430000007</v>
      </c>
      <c r="H112" s="18">
        <f t="shared" si="31"/>
        <v>117.15063361231557</v>
      </c>
      <c r="I112" s="18">
        <f t="shared" si="28"/>
        <v>13318905.180000007</v>
      </c>
      <c r="J112" s="18">
        <f t="shared" si="29"/>
        <v>1.1462200002265872</v>
      </c>
      <c r="K112" s="17">
        <f t="shared" si="45"/>
        <v>85054897.460000008</v>
      </c>
      <c r="L112" s="17">
        <f t="shared" si="45"/>
        <v>83476178.280000001</v>
      </c>
    </row>
    <row r="113" spans="1:12" x14ac:dyDescent="0.25">
      <c r="A113" s="5" t="s">
        <v>103</v>
      </c>
      <c r="B113" s="6" t="s">
        <v>56</v>
      </c>
      <c r="C113" s="6" t="s">
        <v>3</v>
      </c>
      <c r="D113" s="18">
        <f>D114+D115</f>
        <v>13807833.08</v>
      </c>
      <c r="E113" s="18">
        <f t="shared" ref="E113:L113" si="46">E114+E115</f>
        <v>17865557.369999997</v>
      </c>
      <c r="F113" s="18">
        <f t="shared" si="46"/>
        <v>18353708.420000002</v>
      </c>
      <c r="G113" s="21">
        <f t="shared" si="26"/>
        <v>4545875.3400000017</v>
      </c>
      <c r="H113" s="18">
        <f t="shared" si="31"/>
        <v>132.92243839900186</v>
      </c>
      <c r="I113" s="18">
        <f t="shared" si="28"/>
        <v>488151.05000000447</v>
      </c>
      <c r="J113" s="18">
        <f t="shared" si="29"/>
        <v>1.0273235835798615</v>
      </c>
      <c r="K113" s="18">
        <f t="shared" si="46"/>
        <v>17958347.969999999</v>
      </c>
      <c r="L113" s="18">
        <f t="shared" si="46"/>
        <v>18388189.780000001</v>
      </c>
    </row>
    <row r="114" spans="1:12" ht="51" x14ac:dyDescent="0.25">
      <c r="A114" s="5" t="s">
        <v>69</v>
      </c>
      <c r="B114" s="6" t="s">
        <v>56</v>
      </c>
      <c r="C114" s="6" t="s">
        <v>5</v>
      </c>
      <c r="D114" s="18">
        <v>9382852.0099999998</v>
      </c>
      <c r="E114" s="19">
        <v>9604581.7699999996</v>
      </c>
      <c r="F114" s="20">
        <v>9910408.7799999993</v>
      </c>
      <c r="G114" s="21">
        <f t="shared" si="26"/>
        <v>527556.76999999955</v>
      </c>
      <c r="H114" s="18">
        <f t="shared" si="31"/>
        <v>105.62256304839661</v>
      </c>
      <c r="I114" s="18">
        <f t="shared" si="28"/>
        <v>305827.00999999978</v>
      </c>
      <c r="J114" s="18">
        <f t="shared" si="29"/>
        <v>1.0318417831534583</v>
      </c>
      <c r="K114" s="20">
        <v>10123282.43</v>
      </c>
      <c r="L114" s="20">
        <v>10123282.43</v>
      </c>
    </row>
    <row r="115" spans="1:12" x14ac:dyDescent="0.25">
      <c r="A115" s="5" t="s">
        <v>72</v>
      </c>
      <c r="B115" s="6" t="s">
        <v>56</v>
      </c>
      <c r="C115" s="6" t="s">
        <v>8</v>
      </c>
      <c r="D115" s="18">
        <v>4424981.07</v>
      </c>
      <c r="E115" s="19">
        <v>8260975.5999999996</v>
      </c>
      <c r="F115" s="20">
        <v>8443299.6400000006</v>
      </c>
      <c r="G115" s="21">
        <f t="shared" si="26"/>
        <v>4018318.5700000003</v>
      </c>
      <c r="H115" s="18">
        <f t="shared" si="31"/>
        <v>190.80984769048968</v>
      </c>
      <c r="I115" s="18">
        <f t="shared" si="28"/>
        <v>182324.04000000097</v>
      </c>
      <c r="J115" s="18">
        <f t="shared" si="29"/>
        <v>1.0220705215495371</v>
      </c>
      <c r="K115" s="20">
        <v>7835065.5399999991</v>
      </c>
      <c r="L115" s="20">
        <v>8264907.3499999996</v>
      </c>
    </row>
    <row r="116" spans="1:12" x14ac:dyDescent="0.25">
      <c r="A116" s="5" t="s">
        <v>105</v>
      </c>
      <c r="B116" s="6" t="s">
        <v>56</v>
      </c>
      <c r="C116" s="6" t="s">
        <v>13</v>
      </c>
      <c r="D116" s="18">
        <f>D117</f>
        <v>22679588.780000001</v>
      </c>
      <c r="E116" s="18">
        <f t="shared" ref="E116:L116" si="47">E117</f>
        <v>25344671.32</v>
      </c>
      <c r="F116" s="18">
        <f t="shared" si="47"/>
        <v>24224903.699999999</v>
      </c>
      <c r="G116" s="21">
        <f t="shared" si="26"/>
        <v>1545314.9199999981</v>
      </c>
      <c r="H116" s="18">
        <f t="shared" si="31"/>
        <v>106.8136813898616</v>
      </c>
      <c r="I116" s="18">
        <f t="shared" si="28"/>
        <v>-1119767.620000001</v>
      </c>
      <c r="J116" s="18">
        <f t="shared" si="29"/>
        <v>0.95581842013802842</v>
      </c>
      <c r="K116" s="18">
        <f t="shared" si="47"/>
        <v>24490728.259999998</v>
      </c>
      <c r="L116" s="18">
        <f t="shared" si="47"/>
        <v>24490728.259999998</v>
      </c>
    </row>
    <row r="117" spans="1:12" x14ac:dyDescent="0.25">
      <c r="A117" s="5" t="s">
        <v>77</v>
      </c>
      <c r="B117" s="6" t="s">
        <v>56</v>
      </c>
      <c r="C117" s="6" t="s">
        <v>15</v>
      </c>
      <c r="D117" s="18">
        <v>22679588.780000001</v>
      </c>
      <c r="E117" s="19">
        <v>25344671.32</v>
      </c>
      <c r="F117" s="20">
        <v>24224903.699999999</v>
      </c>
      <c r="G117" s="21">
        <f t="shared" si="26"/>
        <v>1545314.9199999981</v>
      </c>
      <c r="H117" s="18">
        <f t="shared" si="31"/>
        <v>106.8136813898616</v>
      </c>
      <c r="I117" s="18">
        <f t="shared" si="28"/>
        <v>-1119767.620000001</v>
      </c>
      <c r="J117" s="18">
        <f t="shared" si="29"/>
        <v>0.95581842013802842</v>
      </c>
      <c r="K117" s="20">
        <v>24490728.259999998</v>
      </c>
      <c r="L117" s="20">
        <v>24490728.259999998</v>
      </c>
    </row>
    <row r="118" spans="1:12" x14ac:dyDescent="0.25">
      <c r="A118" s="5" t="s">
        <v>110</v>
      </c>
      <c r="B118" s="6" t="s">
        <v>56</v>
      </c>
      <c r="C118" s="6" t="s">
        <v>47</v>
      </c>
      <c r="D118" s="18">
        <f>D119+D120</f>
        <v>45242611.619999997</v>
      </c>
      <c r="E118" s="18">
        <f t="shared" ref="E118:L118" si="48">E119+E120</f>
        <v>44240293.039999999</v>
      </c>
      <c r="F118" s="18">
        <f>F119+F120</f>
        <v>52077014.789999999</v>
      </c>
      <c r="G118" s="21">
        <f t="shared" si="26"/>
        <v>6834403.1700000018</v>
      </c>
      <c r="H118" s="18">
        <f t="shared" si="31"/>
        <v>115.10611992827306</v>
      </c>
      <c r="I118" s="18">
        <f t="shared" si="28"/>
        <v>7836721.75</v>
      </c>
      <c r="J118" s="18">
        <f t="shared" si="29"/>
        <v>1.1771399150298214</v>
      </c>
      <c r="K118" s="18">
        <f t="shared" si="48"/>
        <v>40168021.230000004</v>
      </c>
      <c r="L118" s="18">
        <f t="shared" si="48"/>
        <v>39378360.240000002</v>
      </c>
    </row>
    <row r="119" spans="1:12" x14ac:dyDescent="0.25">
      <c r="A119" s="5" t="s">
        <v>87</v>
      </c>
      <c r="B119" s="6" t="s">
        <v>56</v>
      </c>
      <c r="C119" s="6" t="s">
        <v>48</v>
      </c>
      <c r="D119" s="18">
        <v>31583251.489999998</v>
      </c>
      <c r="E119" s="19">
        <v>32111293.039999999</v>
      </c>
      <c r="F119" s="20">
        <v>32040006</v>
      </c>
      <c r="G119" s="21">
        <f t="shared" si="26"/>
        <v>456754.51000000164</v>
      </c>
      <c r="H119" s="18">
        <f t="shared" si="31"/>
        <v>101.44619216974738</v>
      </c>
      <c r="I119" s="18">
        <f t="shared" si="28"/>
        <v>-71287.039999999106</v>
      </c>
      <c r="J119" s="18">
        <f t="shared" si="29"/>
        <v>0.99778000095134134</v>
      </c>
      <c r="K119" s="20">
        <v>28039021.23</v>
      </c>
      <c r="L119" s="20">
        <v>28039021.23</v>
      </c>
    </row>
    <row r="120" spans="1:12" x14ac:dyDescent="0.25">
      <c r="A120" s="5" t="s">
        <v>88</v>
      </c>
      <c r="B120" s="6" t="s">
        <v>56</v>
      </c>
      <c r="C120" s="6" t="s">
        <v>49</v>
      </c>
      <c r="D120" s="18">
        <v>13659360.130000001</v>
      </c>
      <c r="E120" s="19">
        <v>12129000</v>
      </c>
      <c r="F120" s="20">
        <v>20037008.789999999</v>
      </c>
      <c r="G120" s="21">
        <f t="shared" si="26"/>
        <v>6377648.6599999983</v>
      </c>
      <c r="H120" s="18">
        <f t="shared" si="31"/>
        <v>146.69068389223295</v>
      </c>
      <c r="I120" s="18">
        <f t="shared" si="28"/>
        <v>7908008.7899999991</v>
      </c>
      <c r="J120" s="18">
        <f t="shared" si="29"/>
        <v>1.6519918204303734</v>
      </c>
      <c r="K120" s="20">
        <v>12129000</v>
      </c>
      <c r="L120" s="20">
        <v>11339339.01</v>
      </c>
    </row>
    <row r="121" spans="1:12" x14ac:dyDescent="0.25">
      <c r="A121" s="5" t="s">
        <v>107</v>
      </c>
      <c r="B121" s="6" t="s">
        <v>56</v>
      </c>
      <c r="C121" s="6" t="s">
        <v>22</v>
      </c>
      <c r="D121" s="18">
        <f>D122</f>
        <v>7392000</v>
      </c>
      <c r="E121" s="18">
        <f t="shared" ref="E121:L121" si="49">E122</f>
        <v>3637600</v>
      </c>
      <c r="F121" s="18">
        <f t="shared" si="49"/>
        <v>9751400</v>
      </c>
      <c r="G121" s="21">
        <f t="shared" si="26"/>
        <v>2359400</v>
      </c>
      <c r="H121" s="18">
        <f t="shared" si="31"/>
        <v>131.91829004329006</v>
      </c>
      <c r="I121" s="18">
        <f t="shared" si="28"/>
        <v>6113800</v>
      </c>
      <c r="J121" s="18">
        <f t="shared" si="29"/>
        <v>2.6807235539916427</v>
      </c>
      <c r="K121" s="18">
        <f t="shared" si="49"/>
        <v>2437800</v>
      </c>
      <c r="L121" s="18">
        <f t="shared" si="49"/>
        <v>1218900</v>
      </c>
    </row>
    <row r="122" spans="1:12" x14ac:dyDescent="0.25">
      <c r="A122" s="5" t="s">
        <v>82</v>
      </c>
      <c r="B122" s="6" t="s">
        <v>56</v>
      </c>
      <c r="C122" s="6" t="s">
        <v>25</v>
      </c>
      <c r="D122" s="18">
        <v>7392000</v>
      </c>
      <c r="E122" s="22">
        <v>3637600</v>
      </c>
      <c r="F122" s="20">
        <v>9751400</v>
      </c>
      <c r="G122" s="21">
        <f t="shared" si="26"/>
        <v>2359400</v>
      </c>
      <c r="H122" s="18">
        <f t="shared" si="31"/>
        <v>131.91829004329006</v>
      </c>
      <c r="I122" s="18">
        <f t="shared" si="28"/>
        <v>6113800</v>
      </c>
      <c r="J122" s="18">
        <f t="shared" si="29"/>
        <v>2.6807235539916427</v>
      </c>
      <c r="K122" s="20">
        <v>2437800</v>
      </c>
      <c r="L122" s="20">
        <v>1218900</v>
      </c>
    </row>
    <row r="123" spans="1:12" s="11" customFormat="1" ht="14.25" x14ac:dyDescent="0.2">
      <c r="A123" s="60" t="s">
        <v>57</v>
      </c>
      <c r="B123" s="61"/>
      <c r="C123" s="61"/>
      <c r="D123" s="23">
        <f>D112+D108+D104+D75+D59+D43+D33+D6</f>
        <v>2712123441.7200003</v>
      </c>
      <c r="E123" s="23">
        <f t="shared" ref="E123:L123" si="50">E112+E108+E104+E75+E59+E43+E33+E6</f>
        <v>3323608316.5900006</v>
      </c>
      <c r="F123" s="23">
        <f t="shared" si="50"/>
        <v>3922587360.29</v>
      </c>
      <c r="G123" s="23">
        <f t="shared" si="50"/>
        <v>1210463918.5699999</v>
      </c>
      <c r="H123" s="17">
        <f t="shared" si="31"/>
        <v>144.63159382606628</v>
      </c>
      <c r="I123" s="17">
        <f t="shared" si="28"/>
        <v>598979043.69999933</v>
      </c>
      <c r="J123" s="17">
        <f t="shared" si="29"/>
        <v>1.1802195044193859</v>
      </c>
      <c r="K123" s="23">
        <f t="shared" si="50"/>
        <v>3091473188.0099993</v>
      </c>
      <c r="L123" s="23">
        <f t="shared" si="50"/>
        <v>2942872453.4099994</v>
      </c>
    </row>
    <row r="124" spans="1:12" x14ac:dyDescent="0.25">
      <c r="A124" s="3"/>
      <c r="B124" s="3"/>
      <c r="C124" s="3"/>
      <c r="D124" s="3"/>
      <c r="E124" s="3"/>
      <c r="F124" s="3"/>
      <c r="G124" s="24"/>
      <c r="H124" s="3"/>
      <c r="K124" s="11"/>
      <c r="L124" s="11"/>
    </row>
    <row r="125" spans="1:12" x14ac:dyDescent="0.25">
      <c r="A125" s="58"/>
      <c r="B125" s="59"/>
      <c r="C125" s="59"/>
      <c r="D125" s="8"/>
      <c r="E125" s="8"/>
      <c r="F125" s="8"/>
      <c r="G125" s="8"/>
      <c r="H125" s="8"/>
      <c r="I125" s="25"/>
    </row>
    <row r="127" spans="1:12" x14ac:dyDescent="0.25">
      <c r="K127" s="25"/>
    </row>
    <row r="135" spans="11:12" x14ac:dyDescent="0.25">
      <c r="K135" s="11"/>
      <c r="L135" s="11"/>
    </row>
  </sheetData>
  <mergeCells count="15">
    <mergeCell ref="K3:K5"/>
    <mergeCell ref="L3:L5"/>
    <mergeCell ref="A125:C125"/>
    <mergeCell ref="A123:C123"/>
    <mergeCell ref="A1:H1"/>
    <mergeCell ref="A2:H2"/>
    <mergeCell ref="A3:A5"/>
    <mergeCell ref="B3:B5"/>
    <mergeCell ref="C3:C5"/>
    <mergeCell ref="D3:D5"/>
    <mergeCell ref="E3:E5"/>
    <mergeCell ref="F3:F5"/>
    <mergeCell ref="G3:J3"/>
    <mergeCell ref="G4:H4"/>
    <mergeCell ref="I4:J4"/>
  </mergeCells>
  <pageMargins left="0.59027779999999996" right="0.59027779999999996" top="0.59027779999999996" bottom="0.59027779999999996" header="0.39374999999999999" footer="0.39374999999999999"/>
  <pageSetup paperSize="9" fitToHeight="20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36"/>
  <sheetViews>
    <sheetView showGridLines="0" tabSelected="1" zoomScaleNormal="100" zoomScaleSheetLayoutView="100" workbookViewId="0">
      <selection activeCell="P36" sqref="P36"/>
    </sheetView>
  </sheetViews>
  <sheetFormatPr defaultRowHeight="15" outlineLevelRow="2" x14ac:dyDescent="0.25"/>
  <cols>
    <col min="1" max="1" width="30.7109375" style="4" customWidth="1"/>
    <col min="2" max="2" width="7.7109375" style="4" customWidth="1"/>
    <col min="3" max="7" width="9.7109375" style="4" customWidth="1"/>
    <col min="8" max="8" width="7" style="4" customWidth="1"/>
    <col min="9" max="9" width="8.85546875" style="4" customWidth="1"/>
    <col min="10" max="10" width="7.42578125" style="47" customWidth="1"/>
    <col min="11" max="12" width="11" style="27" customWidth="1"/>
    <col min="13" max="16384" width="9.140625" style="4"/>
  </cols>
  <sheetData>
    <row r="1" spans="1:12" x14ac:dyDescent="0.25">
      <c r="A1" s="82" t="s">
        <v>128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</row>
    <row r="2" spans="1:12" ht="15.75" x14ac:dyDescent="0.25">
      <c r="A2" s="62"/>
      <c r="B2" s="63"/>
      <c r="C2" s="63"/>
      <c r="D2" s="63"/>
      <c r="E2" s="63"/>
      <c r="F2" s="63"/>
      <c r="G2" s="63"/>
      <c r="H2" s="63"/>
      <c r="I2" s="3"/>
    </row>
    <row r="3" spans="1:12" ht="15.75" x14ac:dyDescent="0.25">
      <c r="A3" s="64"/>
      <c r="B3" s="65"/>
      <c r="C3" s="65"/>
      <c r="D3" s="65"/>
      <c r="E3" s="65"/>
      <c r="F3" s="65"/>
      <c r="G3" s="65"/>
      <c r="H3" s="65"/>
      <c r="I3" s="3"/>
      <c r="L3" s="56" t="s">
        <v>127</v>
      </c>
    </row>
    <row r="4" spans="1:12" s="1" customFormat="1" ht="12.75" x14ac:dyDescent="0.2">
      <c r="A4" s="83" t="s">
        <v>0</v>
      </c>
      <c r="B4" s="83" t="s">
        <v>59</v>
      </c>
      <c r="C4" s="83" t="s">
        <v>60</v>
      </c>
      <c r="D4" s="84" t="s">
        <v>124</v>
      </c>
      <c r="E4" s="87" t="s">
        <v>64</v>
      </c>
      <c r="F4" s="83" t="s">
        <v>123</v>
      </c>
      <c r="G4" s="88" t="s">
        <v>61</v>
      </c>
      <c r="H4" s="89"/>
      <c r="I4" s="89"/>
      <c r="J4" s="90"/>
      <c r="K4" s="79" t="s">
        <v>125</v>
      </c>
      <c r="L4" s="79" t="s">
        <v>126</v>
      </c>
    </row>
    <row r="5" spans="1:12" s="1" customFormat="1" ht="12.75" x14ac:dyDescent="0.2">
      <c r="A5" s="83"/>
      <c r="B5" s="83"/>
      <c r="C5" s="83"/>
      <c r="D5" s="85"/>
      <c r="E5" s="87"/>
      <c r="F5" s="83"/>
      <c r="G5" s="91" t="s">
        <v>65</v>
      </c>
      <c r="H5" s="92"/>
      <c r="I5" s="88" t="s">
        <v>66</v>
      </c>
      <c r="J5" s="90"/>
      <c r="K5" s="80"/>
      <c r="L5" s="80"/>
    </row>
    <row r="6" spans="1:12" s="1" customFormat="1" ht="12.75" x14ac:dyDescent="0.2">
      <c r="A6" s="83"/>
      <c r="B6" s="83"/>
      <c r="C6" s="83"/>
      <c r="D6" s="86"/>
      <c r="E6" s="87"/>
      <c r="F6" s="83"/>
      <c r="G6" s="33" t="s">
        <v>62</v>
      </c>
      <c r="H6" s="33" t="s">
        <v>63</v>
      </c>
      <c r="I6" s="33" t="s">
        <v>62</v>
      </c>
      <c r="J6" s="33" t="s">
        <v>63</v>
      </c>
      <c r="K6" s="81"/>
      <c r="L6" s="81"/>
    </row>
    <row r="7" spans="1:12" s="11" customFormat="1" ht="14.25" x14ac:dyDescent="0.2">
      <c r="A7" s="34" t="s">
        <v>114</v>
      </c>
      <c r="B7" s="35" t="s">
        <v>1</v>
      </c>
      <c r="C7" s="35" t="s">
        <v>2</v>
      </c>
      <c r="D7" s="36">
        <f>'40204810200000000013'!D6/1000</f>
        <v>294740.06121000001</v>
      </c>
      <c r="E7" s="36">
        <f>'40204810200000000013'!E6/1000</f>
        <v>107905.06605000001</v>
      </c>
      <c r="F7" s="36">
        <f>'40204810200000000013'!F6/1000</f>
        <v>112698.17506000001</v>
      </c>
      <c r="G7" s="48">
        <f>F7-D7</f>
        <v>-182041.88615000001</v>
      </c>
      <c r="H7" s="36">
        <f>F7/D7*100</f>
        <v>38.236463206711299</v>
      </c>
      <c r="I7" s="36">
        <f>F7-E7</f>
        <v>4793.1090100000001</v>
      </c>
      <c r="J7" s="49">
        <f>F7/E7</f>
        <v>1.0444196846863429</v>
      </c>
      <c r="K7" s="54">
        <f>'40204810200000000013'!K6/1000</f>
        <v>103849.00235000001</v>
      </c>
      <c r="L7" s="26">
        <f>'40204810200000000013'!L6/1000</f>
        <v>104100.79736</v>
      </c>
    </row>
    <row r="8" spans="1:12" ht="22.5" outlineLevel="1" x14ac:dyDescent="0.25">
      <c r="A8" s="37" t="s">
        <v>103</v>
      </c>
      <c r="B8" s="38" t="s">
        <v>1</v>
      </c>
      <c r="C8" s="38" t="s">
        <v>3</v>
      </c>
      <c r="D8" s="39">
        <f>'40204810200000000013'!D7/1000</f>
        <v>106434.06303</v>
      </c>
      <c r="E8" s="39">
        <f>'40204810200000000013'!E7/1000</f>
        <v>53635.888250000004</v>
      </c>
      <c r="F8" s="39">
        <f>'40204810200000000013'!F7/1000</f>
        <v>62095.415729999993</v>
      </c>
      <c r="G8" s="50">
        <f t="shared" ref="G8:G70" si="0">F8-D8</f>
        <v>-44338.647300000011</v>
      </c>
      <c r="H8" s="39">
        <f>F8/D8*100</f>
        <v>58.341675552212536</v>
      </c>
      <c r="I8" s="39">
        <f>F8-E8</f>
        <v>8459.5274799999897</v>
      </c>
      <c r="J8" s="51">
        <f>F8/E8</f>
        <v>1.1577214017705764</v>
      </c>
      <c r="K8" s="31">
        <f>'40204810200000000013'!K7/1000</f>
        <v>53563.073100000001</v>
      </c>
      <c r="L8" s="29">
        <f>'40204810200000000013'!L7/1000</f>
        <v>53782.008110000002</v>
      </c>
    </row>
    <row r="9" spans="1:12" ht="45" outlineLevel="2" x14ac:dyDescent="0.25">
      <c r="A9" s="37" t="s">
        <v>68</v>
      </c>
      <c r="B9" s="38" t="s">
        <v>1</v>
      </c>
      <c r="C9" s="38" t="s">
        <v>4</v>
      </c>
      <c r="D9" s="39">
        <f>'40204810200000000013'!D8/1000</f>
        <v>2594.5368599999997</v>
      </c>
      <c r="E9" s="39">
        <f>'40204810200000000013'!E8/1000</f>
        <v>2971.0819900000001</v>
      </c>
      <c r="F9" s="39">
        <f>'40204810200000000013'!F8/1000</f>
        <v>3066.0270399999999</v>
      </c>
      <c r="G9" s="50">
        <f t="shared" si="0"/>
        <v>471.49018000000024</v>
      </c>
      <c r="H9" s="39">
        <f t="shared" ref="H9:H70" si="1">F9/D9*100</f>
        <v>118.17242172462335</v>
      </c>
      <c r="I9" s="39">
        <f t="shared" ref="I9:I72" si="2">F9-E9</f>
        <v>94.94504999999981</v>
      </c>
      <c r="J9" s="51">
        <f t="shared" ref="J9:J72" si="3">F9/E9</f>
        <v>1.0319563883863063</v>
      </c>
      <c r="K9" s="31">
        <f>'40204810200000000013'!K8/1000</f>
        <v>3225.5661099999998</v>
      </c>
      <c r="L9" s="29">
        <f>'40204810200000000013'!L8/1000</f>
        <v>3125.5661099999998</v>
      </c>
    </row>
    <row r="10" spans="1:12" ht="67.5" outlineLevel="2" x14ac:dyDescent="0.25">
      <c r="A10" s="37" t="s">
        <v>69</v>
      </c>
      <c r="B10" s="38" t="s">
        <v>1</v>
      </c>
      <c r="C10" s="38" t="s">
        <v>5</v>
      </c>
      <c r="D10" s="39">
        <f>'40204810200000000013'!D9/1000</f>
        <v>45866.702590000001</v>
      </c>
      <c r="E10" s="39">
        <f>'40204810200000000013'!E9/1000</f>
        <v>45020.084820000004</v>
      </c>
      <c r="F10" s="39">
        <f>'40204810200000000013'!F9/1000</f>
        <v>44747.013299999999</v>
      </c>
      <c r="G10" s="50">
        <f t="shared" si="0"/>
        <v>-1119.6892900000021</v>
      </c>
      <c r="H10" s="39">
        <f t="shared" si="1"/>
        <v>97.55881886690473</v>
      </c>
      <c r="I10" s="39">
        <f t="shared" si="2"/>
        <v>-273.07152000000497</v>
      </c>
      <c r="J10" s="51">
        <f t="shared" si="3"/>
        <v>0.9939344512323377</v>
      </c>
      <c r="K10" s="31">
        <f>'40204810200000000013'!K9/1000</f>
        <v>45721.180639999999</v>
      </c>
      <c r="L10" s="29">
        <f>'40204810200000000013'!L9/1000</f>
        <v>45721.180639999999</v>
      </c>
    </row>
    <row r="11" spans="1:12" outlineLevel="2" x14ac:dyDescent="0.25">
      <c r="A11" s="37" t="s">
        <v>70</v>
      </c>
      <c r="B11" s="38" t="s">
        <v>1</v>
      </c>
      <c r="C11" s="38" t="s">
        <v>6</v>
      </c>
      <c r="D11" s="39">
        <f>'40204810200000000013'!D10/1000</f>
        <v>42</v>
      </c>
      <c r="E11" s="39">
        <f>'40204810200000000013'!E10/1000</f>
        <v>12.080639999999999</v>
      </c>
      <c r="F11" s="39">
        <f>'40204810200000000013'!F10/1000</f>
        <v>11.32</v>
      </c>
      <c r="G11" s="50">
        <f t="shared" si="0"/>
        <v>-30.68</v>
      </c>
      <c r="H11" s="39">
        <f t="shared" si="1"/>
        <v>26.952380952380956</v>
      </c>
      <c r="I11" s="39">
        <f t="shared" si="2"/>
        <v>-0.76063999999999865</v>
      </c>
      <c r="J11" s="51">
        <f t="shared" si="3"/>
        <v>0.93703644840008482</v>
      </c>
      <c r="K11" s="31">
        <f>'40204810200000000013'!K10/1000</f>
        <v>12.19764</v>
      </c>
      <c r="L11" s="29">
        <f>'40204810200000000013'!L10/1000</f>
        <v>111.38517999999999</v>
      </c>
    </row>
    <row r="12" spans="1:12" ht="22.5" outlineLevel="2" x14ac:dyDescent="0.25">
      <c r="A12" s="37" t="s">
        <v>71</v>
      </c>
      <c r="B12" s="38" t="s">
        <v>1</v>
      </c>
      <c r="C12" s="38" t="s">
        <v>7</v>
      </c>
      <c r="D12" s="39">
        <f>'40204810200000000013'!D11/1000</f>
        <v>1312.5</v>
      </c>
      <c r="E12" s="39">
        <f>'40204810200000000013'!E11/1000</f>
        <v>0</v>
      </c>
      <c r="F12" s="39">
        <f>'40204810200000000013'!F11/1000</f>
        <v>7960.3</v>
      </c>
      <c r="G12" s="50">
        <f t="shared" si="0"/>
        <v>6647.8</v>
      </c>
      <c r="H12" s="39">
        <f t="shared" si="1"/>
        <v>606.49904761904759</v>
      </c>
      <c r="I12" s="39">
        <f t="shared" si="2"/>
        <v>7960.3</v>
      </c>
      <c r="J12" s="51">
        <v>0</v>
      </c>
      <c r="K12" s="31">
        <f>'40204810200000000013'!K11/1000</f>
        <v>0</v>
      </c>
      <c r="L12" s="29">
        <f>'40204810200000000013'!L11/1000</f>
        <v>0</v>
      </c>
    </row>
    <row r="13" spans="1:12" outlineLevel="2" x14ac:dyDescent="0.25">
      <c r="A13" s="37" t="s">
        <v>72</v>
      </c>
      <c r="B13" s="38" t="s">
        <v>1</v>
      </c>
      <c r="C13" s="38" t="s">
        <v>8</v>
      </c>
      <c r="D13" s="39">
        <f>'40204810200000000013'!D12/1000</f>
        <v>56618.323579999997</v>
      </c>
      <c r="E13" s="39">
        <f>'40204810200000000013'!E12/1000</f>
        <v>5632.6408000000001</v>
      </c>
      <c r="F13" s="39">
        <f>'40204810200000000013'!F12/1000</f>
        <v>6310.7553900000003</v>
      </c>
      <c r="G13" s="50">
        <f t="shared" si="0"/>
        <v>-50307.568189999998</v>
      </c>
      <c r="H13" s="39">
        <f t="shared" si="1"/>
        <v>11.146136075687744</v>
      </c>
      <c r="I13" s="39">
        <f t="shared" si="2"/>
        <v>678.11459000000013</v>
      </c>
      <c r="J13" s="51">
        <f t="shared" si="3"/>
        <v>1.1203901711609234</v>
      </c>
      <c r="K13" s="31">
        <f>'40204810200000000013'!K12/1000</f>
        <v>4604.12871</v>
      </c>
      <c r="L13" s="29">
        <f>'40204810200000000013'!L12/1000</f>
        <v>4823.8761799999993</v>
      </c>
    </row>
    <row r="14" spans="1:12" ht="33.75" outlineLevel="1" x14ac:dyDescent="0.25">
      <c r="A14" s="37" t="s">
        <v>104</v>
      </c>
      <c r="B14" s="38" t="s">
        <v>1</v>
      </c>
      <c r="C14" s="38" t="s">
        <v>9</v>
      </c>
      <c r="D14" s="39">
        <f>'40204810200000000013'!D13/1000</f>
        <v>11972.0535</v>
      </c>
      <c r="E14" s="39">
        <f>'40204810200000000013'!E13/1000</f>
        <v>4457.4750000000004</v>
      </c>
      <c r="F14" s="39">
        <f>'40204810200000000013'!F13/1000</f>
        <v>3795.9720000000002</v>
      </c>
      <c r="G14" s="50">
        <f t="shared" si="0"/>
        <v>-8176.0815000000002</v>
      </c>
      <c r="H14" s="39">
        <f t="shared" si="1"/>
        <v>31.706941503393715</v>
      </c>
      <c r="I14" s="39">
        <f t="shared" si="2"/>
        <v>-661.50300000000016</v>
      </c>
      <c r="J14" s="51">
        <f t="shared" si="3"/>
        <v>0.85159692426766276</v>
      </c>
      <c r="K14" s="31">
        <f>'40204810200000000013'!K13/1000</f>
        <v>2699.7420000000002</v>
      </c>
      <c r="L14" s="29">
        <f>'40204810200000000013'!L13/1000</f>
        <v>2684.3789999999999</v>
      </c>
    </row>
    <row r="15" spans="1:12" outlineLevel="2" x14ac:dyDescent="0.25">
      <c r="A15" s="37" t="s">
        <v>73</v>
      </c>
      <c r="B15" s="38" t="s">
        <v>1</v>
      </c>
      <c r="C15" s="38" t="s">
        <v>10</v>
      </c>
      <c r="D15" s="39">
        <f>'40204810200000000013'!D14/1000</f>
        <v>3982.6479199999999</v>
      </c>
      <c r="E15" s="39">
        <f>'40204810200000000013'!E14/1000</f>
        <v>4367.4750000000004</v>
      </c>
      <c r="F15" s="39">
        <f>'40204810200000000013'!F14/1000</f>
        <v>3655.9720000000002</v>
      </c>
      <c r="G15" s="50">
        <f t="shared" si="0"/>
        <v>-326.67591999999968</v>
      </c>
      <c r="H15" s="39">
        <f t="shared" si="1"/>
        <v>91.797519475434825</v>
      </c>
      <c r="I15" s="39">
        <f t="shared" si="2"/>
        <v>-711.50300000000016</v>
      </c>
      <c r="J15" s="51">
        <f t="shared" si="3"/>
        <v>0.83709053858350646</v>
      </c>
      <c r="K15" s="31">
        <f>'40204810200000000013'!K14/1000</f>
        <v>2559.7420000000002</v>
      </c>
      <c r="L15" s="29">
        <f>'40204810200000000013'!L14/1000</f>
        <v>2542.5790000000002</v>
      </c>
    </row>
    <row r="16" spans="1:12" ht="45" outlineLevel="2" x14ac:dyDescent="0.25">
      <c r="A16" s="37" t="s">
        <v>74</v>
      </c>
      <c r="B16" s="38" t="s">
        <v>1</v>
      </c>
      <c r="C16" s="38" t="s">
        <v>11</v>
      </c>
      <c r="D16" s="39">
        <f>'40204810200000000013'!D15/1000</f>
        <v>7202.97091</v>
      </c>
      <c r="E16" s="39">
        <f>'40204810200000000013'!E15/1000</f>
        <v>0</v>
      </c>
      <c r="F16" s="39">
        <f>'40204810200000000013'!F15/1000</f>
        <v>0</v>
      </c>
      <c r="G16" s="50">
        <f t="shared" si="0"/>
        <v>-7202.97091</v>
      </c>
      <c r="H16" s="39">
        <f t="shared" si="1"/>
        <v>0</v>
      </c>
      <c r="I16" s="39">
        <f t="shared" si="2"/>
        <v>0</v>
      </c>
      <c r="J16" s="51">
        <v>0</v>
      </c>
      <c r="K16" s="31">
        <f>'40204810200000000013'!K15/1000</f>
        <v>0</v>
      </c>
      <c r="L16" s="29">
        <f>'40204810200000000013'!L15/1000</f>
        <v>0</v>
      </c>
    </row>
    <row r="17" spans="1:12" ht="33.75" outlineLevel="2" x14ac:dyDescent="0.25">
      <c r="A17" s="37" t="s">
        <v>75</v>
      </c>
      <c r="B17" s="38" t="s">
        <v>1</v>
      </c>
      <c r="C17" s="38" t="s">
        <v>12</v>
      </c>
      <c r="D17" s="39">
        <f>'40204810200000000013'!D16/1000</f>
        <v>786.4346700000001</v>
      </c>
      <c r="E17" s="39">
        <f>'40204810200000000013'!E16/1000</f>
        <v>90</v>
      </c>
      <c r="F17" s="39">
        <f>'40204810200000000013'!F16/1000</f>
        <v>140</v>
      </c>
      <c r="G17" s="50">
        <f t="shared" si="0"/>
        <v>-646.4346700000001</v>
      </c>
      <c r="H17" s="39">
        <f t="shared" si="1"/>
        <v>17.801860134167278</v>
      </c>
      <c r="I17" s="39">
        <f t="shared" si="2"/>
        <v>50</v>
      </c>
      <c r="J17" s="51">
        <f t="shared" si="3"/>
        <v>1.5555555555555556</v>
      </c>
      <c r="K17" s="31">
        <f>'40204810200000000013'!K16/1000</f>
        <v>140</v>
      </c>
      <c r="L17" s="29">
        <f>'40204810200000000013'!L16/1000</f>
        <v>141.80000000000001</v>
      </c>
    </row>
    <row r="18" spans="1:12" outlineLevel="1" x14ac:dyDescent="0.25">
      <c r="A18" s="37" t="s">
        <v>105</v>
      </c>
      <c r="B18" s="38" t="s">
        <v>1</v>
      </c>
      <c r="C18" s="38" t="s">
        <v>13</v>
      </c>
      <c r="D18" s="39">
        <f>'40204810200000000013'!D17/1000</f>
        <v>24577.598269999999</v>
      </c>
      <c r="E18" s="39">
        <f>'40204810200000000013'!E17/1000</f>
        <v>29581.21862</v>
      </c>
      <c r="F18" s="39">
        <f>'40204810200000000013'!F17/1000</f>
        <v>26272.167329999997</v>
      </c>
      <c r="G18" s="50">
        <f t="shared" si="0"/>
        <v>1694.569059999998</v>
      </c>
      <c r="H18" s="39">
        <f t="shared" si="1"/>
        <v>106.89477076394576</v>
      </c>
      <c r="I18" s="39">
        <f t="shared" si="2"/>
        <v>-3309.0512900000031</v>
      </c>
      <c r="J18" s="51">
        <f t="shared" si="3"/>
        <v>0.88813674877603799</v>
      </c>
      <c r="K18" s="31">
        <f>'40204810200000000013'!K17/1000</f>
        <v>26820.851420000006</v>
      </c>
      <c r="L18" s="29">
        <f>'40204810200000000013'!L17/1000</f>
        <v>26772.574420000004</v>
      </c>
    </row>
    <row r="19" spans="1:12" outlineLevel="2" x14ac:dyDescent="0.25">
      <c r="A19" s="37" t="s">
        <v>76</v>
      </c>
      <c r="B19" s="38" t="s">
        <v>1</v>
      </c>
      <c r="C19" s="38" t="s">
        <v>14</v>
      </c>
      <c r="D19" s="39">
        <f>'40204810200000000013'!D18/1000</f>
        <v>23921.95723</v>
      </c>
      <c r="E19" s="39">
        <f>'40204810200000000013'!E18/1000</f>
        <v>25022.951069999999</v>
      </c>
      <c r="F19" s="39">
        <f>'40204810200000000013'!F18/1000</f>
        <v>25822.461329999998</v>
      </c>
      <c r="G19" s="50">
        <f t="shared" si="0"/>
        <v>1900.5040999999983</v>
      </c>
      <c r="H19" s="39">
        <f t="shared" si="1"/>
        <v>107.94460119515897</v>
      </c>
      <c r="I19" s="39">
        <f t="shared" si="2"/>
        <v>799.51025999999911</v>
      </c>
      <c r="J19" s="51">
        <f t="shared" si="3"/>
        <v>1.0319510779429422</v>
      </c>
      <c r="K19" s="31">
        <f>'40204810200000000013'!K18/1000</f>
        <v>26367.775420000005</v>
      </c>
      <c r="L19" s="29">
        <f>'40204810200000000013'!L18/1000</f>
        <v>26367.775420000005</v>
      </c>
    </row>
    <row r="20" spans="1:12" ht="22.5" outlineLevel="2" x14ac:dyDescent="0.25">
      <c r="A20" s="37" t="s">
        <v>77</v>
      </c>
      <c r="B20" s="38" t="s">
        <v>1</v>
      </c>
      <c r="C20" s="38" t="s">
        <v>15</v>
      </c>
      <c r="D20" s="39">
        <f>'40204810200000000013'!D19/1000</f>
        <v>655.64104000000009</v>
      </c>
      <c r="E20" s="39">
        <f>'40204810200000000013'!E19/1000</f>
        <v>4558.2675499999996</v>
      </c>
      <c r="F20" s="39">
        <f>'40204810200000000013'!F19/1000</f>
        <v>449.70600000000002</v>
      </c>
      <c r="G20" s="50">
        <f t="shared" si="0"/>
        <v>-205.93504000000007</v>
      </c>
      <c r="H20" s="39">
        <f t="shared" si="1"/>
        <v>68.590276166970881</v>
      </c>
      <c r="I20" s="39">
        <f t="shared" si="2"/>
        <v>-4108.5615499999994</v>
      </c>
      <c r="J20" s="51">
        <f t="shared" si="3"/>
        <v>9.8657219012955932E-2</v>
      </c>
      <c r="K20" s="31">
        <f>'40204810200000000013'!K19/1000</f>
        <v>453.07600000000002</v>
      </c>
      <c r="L20" s="29">
        <f>'40204810200000000013'!L19/1000</f>
        <v>404.79899999999998</v>
      </c>
    </row>
    <row r="21" spans="1:12" outlineLevel="1" x14ac:dyDescent="0.25">
      <c r="A21" s="37" t="s">
        <v>106</v>
      </c>
      <c r="B21" s="38" t="s">
        <v>1</v>
      </c>
      <c r="C21" s="38" t="s">
        <v>18</v>
      </c>
      <c r="D21" s="39">
        <f>'40204810200000000013'!D20/1000</f>
        <v>117601.37854000001</v>
      </c>
      <c r="E21" s="39">
        <f>'40204810200000000013'!E20/1000</f>
        <v>130.85998000000001</v>
      </c>
      <c r="F21" s="39">
        <f>'40204810200000000013'!F20/1000</f>
        <v>0</v>
      </c>
      <c r="G21" s="50">
        <f t="shared" si="0"/>
        <v>-117601.37854000001</v>
      </c>
      <c r="H21" s="39">
        <f t="shared" si="1"/>
        <v>0</v>
      </c>
      <c r="I21" s="39">
        <f t="shared" si="2"/>
        <v>-130.85998000000001</v>
      </c>
      <c r="J21" s="51">
        <f t="shared" si="3"/>
        <v>0</v>
      </c>
      <c r="K21" s="31">
        <f>'40204810200000000013'!K20/1000</f>
        <v>0</v>
      </c>
      <c r="L21" s="29">
        <f>'40204810200000000013'!L20/1000</f>
        <v>0</v>
      </c>
    </row>
    <row r="22" spans="1:12" outlineLevel="2" x14ac:dyDescent="0.25">
      <c r="A22" s="37" t="s">
        <v>78</v>
      </c>
      <c r="B22" s="38" t="s">
        <v>1</v>
      </c>
      <c r="C22" s="38" t="s">
        <v>19</v>
      </c>
      <c r="D22" s="39">
        <f>'40204810200000000013'!D21/1000</f>
        <v>72739.053360000005</v>
      </c>
      <c r="E22" s="39">
        <f>'40204810200000000013'!E21/1000</f>
        <v>0</v>
      </c>
      <c r="F22" s="39">
        <f>'40204810200000000013'!F21/1000</f>
        <v>0</v>
      </c>
      <c r="G22" s="50">
        <f t="shared" si="0"/>
        <v>-72739.053360000005</v>
      </c>
      <c r="H22" s="39">
        <f t="shared" si="1"/>
        <v>0</v>
      </c>
      <c r="I22" s="39">
        <f t="shared" si="2"/>
        <v>0</v>
      </c>
      <c r="J22" s="51">
        <v>0</v>
      </c>
      <c r="K22" s="31">
        <f>'40204810200000000013'!K21/1000</f>
        <v>0</v>
      </c>
      <c r="L22" s="29">
        <f>'40204810200000000013'!L21/1000</f>
        <v>0</v>
      </c>
    </row>
    <row r="23" spans="1:12" outlineLevel="1" x14ac:dyDescent="0.25">
      <c r="A23" s="37" t="s">
        <v>79</v>
      </c>
      <c r="B23" s="38" t="s">
        <v>1</v>
      </c>
      <c r="C23" s="38" t="s">
        <v>20</v>
      </c>
      <c r="D23" s="39">
        <f>'40204810200000000013'!D22/1000</f>
        <v>44291.5</v>
      </c>
      <c r="E23" s="39">
        <f>'40204810200000000013'!E22/1000</f>
        <v>0</v>
      </c>
      <c r="F23" s="39">
        <f>'40204810200000000013'!F22/1000</f>
        <v>0</v>
      </c>
      <c r="G23" s="50">
        <f t="shared" si="0"/>
        <v>-44291.5</v>
      </c>
      <c r="H23" s="39">
        <f t="shared" si="1"/>
        <v>0</v>
      </c>
      <c r="I23" s="39">
        <f t="shared" si="2"/>
        <v>0</v>
      </c>
      <c r="J23" s="51">
        <v>0</v>
      </c>
      <c r="K23" s="31">
        <f>'40204810200000000013'!K22/1000</f>
        <v>0</v>
      </c>
      <c r="L23" s="29">
        <f>'40204810200000000013'!L22/1000</f>
        <v>0</v>
      </c>
    </row>
    <row r="24" spans="1:12" ht="22.5" outlineLevel="2" x14ac:dyDescent="0.25">
      <c r="A24" s="37" t="s">
        <v>80</v>
      </c>
      <c r="B24" s="38" t="s">
        <v>1</v>
      </c>
      <c r="C24" s="38" t="s">
        <v>21</v>
      </c>
      <c r="D24" s="39">
        <f>'40204810200000000013'!D23/1000</f>
        <v>570.82518000000005</v>
      </c>
      <c r="E24" s="39">
        <f>'40204810200000000013'!E23/1000</f>
        <v>130.85998000000001</v>
      </c>
      <c r="F24" s="39">
        <f>'40204810200000000013'!F23/1000</f>
        <v>0</v>
      </c>
      <c r="G24" s="50">
        <f t="shared" si="0"/>
        <v>-570.82518000000005</v>
      </c>
      <c r="H24" s="39">
        <f t="shared" si="1"/>
        <v>0</v>
      </c>
      <c r="I24" s="39">
        <f t="shared" si="2"/>
        <v>-130.85998000000001</v>
      </c>
      <c r="J24" s="51">
        <f t="shared" si="3"/>
        <v>0</v>
      </c>
      <c r="K24" s="31">
        <f>'40204810200000000013'!K23/1000</f>
        <v>0</v>
      </c>
      <c r="L24" s="29">
        <f>'40204810200000000013'!L23/1000</f>
        <v>0</v>
      </c>
    </row>
    <row r="25" spans="1:12" outlineLevel="2" x14ac:dyDescent="0.25">
      <c r="A25" s="37" t="s">
        <v>107</v>
      </c>
      <c r="B25" s="38" t="s">
        <v>1</v>
      </c>
      <c r="C25" s="38" t="s">
        <v>22</v>
      </c>
      <c r="D25" s="39">
        <f>'40204810200000000013'!D24/1000</f>
        <v>15812.540499999999</v>
      </c>
      <c r="E25" s="39">
        <f>'40204810200000000013'!E24/1000</f>
        <v>18646.439999999999</v>
      </c>
      <c r="F25" s="39">
        <f>'40204810200000000013'!F24/1000</f>
        <v>20534.62</v>
      </c>
      <c r="G25" s="50">
        <f t="shared" si="0"/>
        <v>4722.0794999999998</v>
      </c>
      <c r="H25" s="39">
        <f t="shared" si="1"/>
        <v>129.86287687294777</v>
      </c>
      <c r="I25" s="39">
        <f t="shared" si="2"/>
        <v>1888.1800000000003</v>
      </c>
      <c r="J25" s="51">
        <f t="shared" si="3"/>
        <v>1.101262224853645</v>
      </c>
      <c r="K25" s="31">
        <f>'40204810200000000013'!K24/1000</f>
        <v>20765.33583</v>
      </c>
      <c r="L25" s="29">
        <f>'40204810200000000013'!L24/1000</f>
        <v>20861.83583</v>
      </c>
    </row>
    <row r="26" spans="1:12" outlineLevel="2" x14ac:dyDescent="0.25">
      <c r="A26" s="37" t="s">
        <v>67</v>
      </c>
      <c r="B26" s="38" t="s">
        <v>1</v>
      </c>
      <c r="C26" s="38" t="s">
        <v>23</v>
      </c>
      <c r="D26" s="39">
        <f>'40204810200000000013'!D25/1000</f>
        <v>5155.6245099999996</v>
      </c>
      <c r="E26" s="39">
        <f>'40204810200000000013'!E25/1000</f>
        <v>5519.04</v>
      </c>
      <c r="F26" s="39">
        <f>'40204810200000000013'!F25/1000</f>
        <v>6748.72</v>
      </c>
      <c r="G26" s="50">
        <f t="shared" si="0"/>
        <v>1593.0954900000006</v>
      </c>
      <c r="H26" s="39">
        <f t="shared" si="1"/>
        <v>130.90014579048542</v>
      </c>
      <c r="I26" s="39">
        <f t="shared" si="2"/>
        <v>1229.6800000000003</v>
      </c>
      <c r="J26" s="51">
        <f t="shared" si="3"/>
        <v>1.2228068649620225</v>
      </c>
      <c r="K26" s="31">
        <f>'40204810200000000013'!K25/1000</f>
        <v>6899.4358300000004</v>
      </c>
      <c r="L26" s="29">
        <f>'40204810200000000013'!L25/1000</f>
        <v>6899.4358300000004</v>
      </c>
    </row>
    <row r="27" spans="1:12" outlineLevel="1" x14ac:dyDescent="0.25">
      <c r="A27" s="37" t="s">
        <v>81</v>
      </c>
      <c r="B27" s="38" t="s">
        <v>1</v>
      </c>
      <c r="C27" s="38" t="s">
        <v>24</v>
      </c>
      <c r="D27" s="39">
        <f>'40204810200000000013'!D26/1000</f>
        <v>8589.1612299999997</v>
      </c>
      <c r="E27" s="39">
        <f>'40204810200000000013'!E26/1000</f>
        <v>10970.7</v>
      </c>
      <c r="F27" s="39">
        <f>'40204810200000000013'!F26/1000</f>
        <v>11470.7</v>
      </c>
      <c r="G27" s="50">
        <f t="shared" si="0"/>
        <v>2881.538770000001</v>
      </c>
      <c r="H27" s="39">
        <f t="shared" si="1"/>
        <v>133.54854674208977</v>
      </c>
      <c r="I27" s="39">
        <f t="shared" si="2"/>
        <v>500</v>
      </c>
      <c r="J27" s="51">
        <f t="shared" si="3"/>
        <v>1.0455759431941445</v>
      </c>
      <c r="K27" s="31">
        <f>'40204810200000000013'!K26/1000</f>
        <v>11472.9</v>
      </c>
      <c r="L27" s="29">
        <f>'40204810200000000013'!L26/1000</f>
        <v>11475.6</v>
      </c>
    </row>
    <row r="28" spans="1:12" outlineLevel="2" x14ac:dyDescent="0.25">
      <c r="A28" s="37" t="s">
        <v>82</v>
      </c>
      <c r="B28" s="38" t="s">
        <v>1</v>
      </c>
      <c r="C28" s="38" t="s">
        <v>25</v>
      </c>
      <c r="D28" s="39">
        <f>'40204810200000000013'!D27/1000</f>
        <v>2067.7547599999998</v>
      </c>
      <c r="E28" s="39">
        <f>'40204810200000000013'!E27/1000</f>
        <v>2156.6999999999998</v>
      </c>
      <c r="F28" s="39">
        <f>'40204810200000000013'!F27/1000</f>
        <v>2315.1999999999998</v>
      </c>
      <c r="G28" s="50">
        <f t="shared" si="0"/>
        <v>247.44524000000001</v>
      </c>
      <c r="H28" s="39">
        <f t="shared" si="1"/>
        <v>111.96685626297385</v>
      </c>
      <c r="I28" s="39">
        <f t="shared" si="2"/>
        <v>158.5</v>
      </c>
      <c r="J28" s="51">
        <f t="shared" si="3"/>
        <v>1.0734919089349468</v>
      </c>
      <c r="K28" s="31">
        <f>'40204810200000000013'!K27/1000</f>
        <v>2393</v>
      </c>
      <c r="L28" s="29">
        <f>'40204810200000000013'!L27/1000</f>
        <v>2486.8000000000002</v>
      </c>
    </row>
    <row r="29" spans="1:12" outlineLevel="2" x14ac:dyDescent="0.25">
      <c r="A29" s="37" t="s">
        <v>108</v>
      </c>
      <c r="B29" s="38" t="s">
        <v>1</v>
      </c>
      <c r="C29" s="38" t="s">
        <v>26</v>
      </c>
      <c r="D29" s="39">
        <f>'40204810200000000013'!D28/1000</f>
        <v>1821.25936</v>
      </c>
      <c r="E29" s="39">
        <f>'40204810200000000013'!E28/1000</f>
        <v>1453.1841999999999</v>
      </c>
      <c r="F29" s="39">
        <f>'40204810200000000013'!F28/1000</f>
        <v>0</v>
      </c>
      <c r="G29" s="50">
        <f t="shared" si="0"/>
        <v>-1821.25936</v>
      </c>
      <c r="H29" s="39">
        <f t="shared" si="1"/>
        <v>0</v>
      </c>
      <c r="I29" s="39">
        <f t="shared" si="2"/>
        <v>-1453.1841999999999</v>
      </c>
      <c r="J29" s="51">
        <f t="shared" si="3"/>
        <v>0</v>
      </c>
      <c r="K29" s="31">
        <f>'40204810200000000013'!K28/1000</f>
        <v>0</v>
      </c>
      <c r="L29" s="29">
        <f>'40204810200000000013'!L28/1000</f>
        <v>0</v>
      </c>
    </row>
    <row r="30" spans="1:12" ht="22.5" outlineLevel="2" x14ac:dyDescent="0.25">
      <c r="A30" s="37" t="s">
        <v>83</v>
      </c>
      <c r="B30" s="38" t="s">
        <v>1</v>
      </c>
      <c r="C30" s="38" t="s">
        <v>27</v>
      </c>
      <c r="D30" s="39">
        <f>'40204810200000000013'!D29/1000</f>
        <v>1821.25936</v>
      </c>
      <c r="E30" s="39">
        <f>'40204810200000000013'!E29/1000</f>
        <v>1453.1841999999999</v>
      </c>
      <c r="F30" s="39">
        <f>'40204810200000000013'!F29/1000</f>
        <v>0</v>
      </c>
      <c r="G30" s="50">
        <f t="shared" si="0"/>
        <v>-1821.25936</v>
      </c>
      <c r="H30" s="39">
        <f t="shared" si="1"/>
        <v>0</v>
      </c>
      <c r="I30" s="39">
        <f t="shared" si="2"/>
        <v>-1453.1841999999999</v>
      </c>
      <c r="J30" s="51">
        <f t="shared" si="3"/>
        <v>0</v>
      </c>
      <c r="K30" s="31">
        <f>'40204810200000000013'!K29/1000</f>
        <v>0</v>
      </c>
      <c r="L30" s="29">
        <f>'40204810200000000013'!L29/1000</f>
        <v>0</v>
      </c>
    </row>
    <row r="31" spans="1:12" ht="22.5" outlineLevel="1" x14ac:dyDescent="0.25">
      <c r="A31" s="37" t="s">
        <v>109</v>
      </c>
      <c r="B31" s="38" t="s">
        <v>1</v>
      </c>
      <c r="C31" s="38" t="s">
        <v>28</v>
      </c>
      <c r="D31" s="39">
        <f>'40204810200000000013'!D30/1000</f>
        <v>16521.168009999998</v>
      </c>
      <c r="E31" s="39">
        <f>'40204810200000000013'!E30/1000</f>
        <v>0</v>
      </c>
      <c r="F31" s="39">
        <f>'40204810200000000013'!F30/1000</f>
        <v>0</v>
      </c>
      <c r="G31" s="50">
        <f t="shared" si="0"/>
        <v>-16521.168009999998</v>
      </c>
      <c r="H31" s="39">
        <f t="shared" si="1"/>
        <v>0</v>
      </c>
      <c r="I31" s="39">
        <f t="shared" si="2"/>
        <v>0</v>
      </c>
      <c r="J31" s="51">
        <v>0</v>
      </c>
      <c r="K31" s="31">
        <f>'40204810200000000013'!K30/1000</f>
        <v>0</v>
      </c>
      <c r="L31" s="29">
        <f>'40204810200000000013'!L30/1000</f>
        <v>0</v>
      </c>
    </row>
    <row r="32" spans="1:12" outlineLevel="2" x14ac:dyDescent="0.25">
      <c r="A32" s="37" t="s">
        <v>84</v>
      </c>
      <c r="B32" s="38" t="s">
        <v>1</v>
      </c>
      <c r="C32" s="38" t="s">
        <v>29</v>
      </c>
      <c r="D32" s="39">
        <f>'40204810200000000013'!D31/1000</f>
        <v>5378.0697199999995</v>
      </c>
      <c r="E32" s="39">
        <f>'40204810200000000013'!E31/1000</f>
        <v>0</v>
      </c>
      <c r="F32" s="39">
        <f>'40204810200000000013'!F31/1000</f>
        <v>0</v>
      </c>
      <c r="G32" s="50">
        <f t="shared" si="0"/>
        <v>-5378.0697199999995</v>
      </c>
      <c r="H32" s="39">
        <f t="shared" si="1"/>
        <v>0</v>
      </c>
      <c r="I32" s="39">
        <f t="shared" si="2"/>
        <v>0</v>
      </c>
      <c r="J32" s="51">
        <v>0</v>
      </c>
      <c r="K32" s="31">
        <f>'40204810200000000013'!K31/1000</f>
        <v>0</v>
      </c>
      <c r="L32" s="29">
        <f>'40204810200000000013'!L31/1000</f>
        <v>0</v>
      </c>
    </row>
    <row r="33" spans="1:12" outlineLevel="1" x14ac:dyDescent="0.25">
      <c r="A33" s="37" t="s">
        <v>85</v>
      </c>
      <c r="B33" s="38" t="s">
        <v>1</v>
      </c>
      <c r="C33" s="38" t="s">
        <v>30</v>
      </c>
      <c r="D33" s="39">
        <f>'40204810200000000013'!D32/1000</f>
        <v>11143.09829</v>
      </c>
      <c r="E33" s="39">
        <f>'40204810200000000013'!E32/1000</f>
        <v>0</v>
      </c>
      <c r="F33" s="39">
        <f>'40204810200000000013'!F32/1000</f>
        <v>0</v>
      </c>
      <c r="G33" s="50">
        <f t="shared" si="0"/>
        <v>-11143.09829</v>
      </c>
      <c r="H33" s="39">
        <f t="shared" si="1"/>
        <v>0</v>
      </c>
      <c r="I33" s="39">
        <f t="shared" si="2"/>
        <v>0</v>
      </c>
      <c r="J33" s="51">
        <v>0</v>
      </c>
      <c r="K33" s="31">
        <f>'40204810200000000013'!K32/1000</f>
        <v>0</v>
      </c>
      <c r="L33" s="29">
        <f>'40204810200000000013'!L32/1000</f>
        <v>0</v>
      </c>
    </row>
    <row r="34" spans="1:12" s="11" customFormat="1" ht="21" outlineLevel="2" x14ac:dyDescent="0.2">
      <c r="A34" s="34" t="s">
        <v>115</v>
      </c>
      <c r="B34" s="35" t="s">
        <v>31</v>
      </c>
      <c r="C34" s="35" t="s">
        <v>2</v>
      </c>
      <c r="D34" s="36">
        <f>'40204810200000000013'!D33/1000</f>
        <v>52084.304689999997</v>
      </c>
      <c r="E34" s="36">
        <f>'40204810200000000013'!E33/1000</f>
        <v>70401.753899999996</v>
      </c>
      <c r="F34" s="36">
        <f>'40204810200000000013'!F33/1000</f>
        <v>51611.827929999999</v>
      </c>
      <c r="G34" s="48">
        <f t="shared" si="0"/>
        <v>-472.47675999999774</v>
      </c>
      <c r="H34" s="36">
        <f t="shared" si="1"/>
        <v>99.092861538975839</v>
      </c>
      <c r="I34" s="36">
        <f t="shared" si="2"/>
        <v>-18789.925969999997</v>
      </c>
      <c r="J34" s="49">
        <f t="shared" si="3"/>
        <v>0.73310429173839098</v>
      </c>
      <c r="K34" s="30">
        <f>'40204810200000000013'!K33/1000</f>
        <v>66488.411489999999</v>
      </c>
      <c r="L34" s="26">
        <f>'40204810200000000013'!L33/1000</f>
        <v>71250.798699999999</v>
      </c>
    </row>
    <row r="35" spans="1:12" ht="22.5" outlineLevel="2" x14ac:dyDescent="0.25">
      <c r="A35" s="37" t="s">
        <v>103</v>
      </c>
      <c r="B35" s="38" t="s">
        <v>31</v>
      </c>
      <c r="C35" s="38" t="s">
        <v>3</v>
      </c>
      <c r="D35" s="39">
        <f>'40204810200000000013'!D34/1000</f>
        <v>43306.97868</v>
      </c>
      <c r="E35" s="39">
        <f>'40204810200000000013'!E34/1000</f>
        <v>50109.515519999994</v>
      </c>
      <c r="F35" s="39">
        <f>'40204810200000000013'!F34/1000</f>
        <v>33704.696459999999</v>
      </c>
      <c r="G35" s="50">
        <f t="shared" si="0"/>
        <v>-9602.282220000001</v>
      </c>
      <c r="H35" s="39">
        <f t="shared" si="1"/>
        <v>77.827402158547443</v>
      </c>
      <c r="I35" s="39">
        <f t="shared" si="2"/>
        <v>-16404.819059999994</v>
      </c>
      <c r="J35" s="51">
        <f t="shared" si="3"/>
        <v>0.67262068112687279</v>
      </c>
      <c r="K35" s="31">
        <f>'40204810200000000013'!K34/1000</f>
        <v>29224.537989999997</v>
      </c>
      <c r="L35" s="29">
        <f>'40204810200000000013'!L34/1000</f>
        <v>29246.029930000001</v>
      </c>
    </row>
    <row r="36" spans="1:12" ht="67.5" x14ac:dyDescent="0.25">
      <c r="A36" s="37" t="s">
        <v>69</v>
      </c>
      <c r="B36" s="38" t="s">
        <v>31</v>
      </c>
      <c r="C36" s="38" t="s">
        <v>5</v>
      </c>
      <c r="D36" s="39">
        <f>'40204810200000000013'!D35/1000</f>
        <v>17631.425139999999</v>
      </c>
      <c r="E36" s="39">
        <f>'40204810200000000013'!E35/1000</f>
        <v>21304.355780000002</v>
      </c>
      <c r="F36" s="39">
        <f>'40204810200000000013'!F35/1000</f>
        <v>20248.301070000001</v>
      </c>
      <c r="G36" s="50">
        <f t="shared" si="0"/>
        <v>2616.875930000002</v>
      </c>
      <c r="H36" s="39">
        <f t="shared" si="1"/>
        <v>114.84211236029445</v>
      </c>
      <c r="I36" s="39">
        <f t="shared" si="2"/>
        <v>-1056.0547100000003</v>
      </c>
      <c r="J36" s="51">
        <f t="shared" si="3"/>
        <v>0.95043010354758539</v>
      </c>
      <c r="K36" s="31">
        <f>'40204810200000000013'!K35/1000</f>
        <v>20677.437989999999</v>
      </c>
      <c r="L36" s="29">
        <f>'40204810200000000013'!L35/1000</f>
        <v>20687.929929999998</v>
      </c>
    </row>
    <row r="37" spans="1:12" outlineLevel="1" x14ac:dyDescent="0.25">
      <c r="A37" s="37" t="s">
        <v>86</v>
      </c>
      <c r="B37" s="38" t="s">
        <v>31</v>
      </c>
      <c r="C37" s="38" t="s">
        <v>32</v>
      </c>
      <c r="D37" s="39">
        <f>'40204810200000000013'!D36/1000</f>
        <v>0</v>
      </c>
      <c r="E37" s="39">
        <f>'40204810200000000013'!E36/1000</f>
        <v>3000</v>
      </c>
      <c r="F37" s="39">
        <f>'40204810200000000013'!F36/1000</f>
        <v>3000</v>
      </c>
      <c r="G37" s="50">
        <f t="shared" si="0"/>
        <v>3000</v>
      </c>
      <c r="H37" s="39">
        <v>0</v>
      </c>
      <c r="I37" s="39">
        <f t="shared" si="2"/>
        <v>0</v>
      </c>
      <c r="J37" s="51">
        <f t="shared" si="3"/>
        <v>1</v>
      </c>
      <c r="K37" s="31">
        <f>'40204810200000000013'!K36/1000</f>
        <v>3000</v>
      </c>
      <c r="L37" s="29">
        <f>'40204810200000000013'!L36/1000</f>
        <v>3000</v>
      </c>
    </row>
    <row r="38" spans="1:12" outlineLevel="2" x14ac:dyDescent="0.25">
      <c r="A38" s="40" t="s">
        <v>72</v>
      </c>
      <c r="B38" s="38" t="s">
        <v>31</v>
      </c>
      <c r="C38" s="38" t="s">
        <v>8</v>
      </c>
      <c r="D38" s="39">
        <f>'40204810200000000013'!D37/1000</f>
        <v>25675.553540000001</v>
      </c>
      <c r="E38" s="39">
        <f>'40204810200000000013'!E37/1000</f>
        <v>25805.159739999999</v>
      </c>
      <c r="F38" s="39">
        <f>'40204810200000000013'!F37/1000</f>
        <v>10456.395390000001</v>
      </c>
      <c r="G38" s="50">
        <f t="shared" si="0"/>
        <v>-15219.158149999999</v>
      </c>
      <c r="H38" s="39">
        <f t="shared" si="1"/>
        <v>40.725102084790343</v>
      </c>
      <c r="I38" s="39">
        <f t="shared" si="2"/>
        <v>-15348.764349999998</v>
      </c>
      <c r="J38" s="51">
        <f t="shared" si="3"/>
        <v>0.40520560598552613</v>
      </c>
      <c r="K38" s="31">
        <f>'40204810200000000013'!K37/1000</f>
        <v>5547.1</v>
      </c>
      <c r="L38" s="29">
        <f>'40204810200000000013'!L37/1000</f>
        <v>5558.1</v>
      </c>
    </row>
    <row r="39" spans="1:12" ht="22.5" outlineLevel="2" x14ac:dyDescent="0.25">
      <c r="A39" s="41" t="s">
        <v>110</v>
      </c>
      <c r="B39" s="42" t="s">
        <v>31</v>
      </c>
      <c r="C39" s="38" t="s">
        <v>47</v>
      </c>
      <c r="D39" s="39">
        <f>'40204810200000000013'!D38/1000</f>
        <v>0</v>
      </c>
      <c r="E39" s="39">
        <f>'40204810200000000013'!E38/1000</f>
        <v>3077.5454399999999</v>
      </c>
      <c r="F39" s="39">
        <f>'40204810200000000013'!F38/1000</f>
        <v>0</v>
      </c>
      <c r="G39" s="50">
        <f t="shared" si="0"/>
        <v>0</v>
      </c>
      <c r="H39" s="39">
        <v>0</v>
      </c>
      <c r="I39" s="39">
        <f t="shared" si="2"/>
        <v>-3077.5454399999999</v>
      </c>
      <c r="J39" s="51">
        <f t="shared" si="3"/>
        <v>0</v>
      </c>
      <c r="K39" s="31">
        <f>'40204810200000000013'!K38/1000</f>
        <v>0</v>
      </c>
      <c r="L39" s="29">
        <f>'40204810200000000013'!L38/1000</f>
        <v>0</v>
      </c>
    </row>
    <row r="40" spans="1:12" outlineLevel="2" x14ac:dyDescent="0.25">
      <c r="A40" s="41" t="s">
        <v>87</v>
      </c>
      <c r="B40" s="42" t="s">
        <v>31</v>
      </c>
      <c r="C40" s="38" t="s">
        <v>48</v>
      </c>
      <c r="D40" s="39">
        <f>'40204810200000000013'!D39/1000</f>
        <v>0</v>
      </c>
      <c r="E40" s="39">
        <f>'40204810200000000013'!E39/1000</f>
        <v>2300.4094399999999</v>
      </c>
      <c r="F40" s="39">
        <f>'40204810200000000013'!F39/1000</f>
        <v>0</v>
      </c>
      <c r="G40" s="50">
        <f t="shared" si="0"/>
        <v>0</v>
      </c>
      <c r="H40" s="39">
        <v>0</v>
      </c>
      <c r="I40" s="39">
        <f t="shared" si="2"/>
        <v>-2300.4094399999999</v>
      </c>
      <c r="J40" s="51">
        <f t="shared" si="3"/>
        <v>0</v>
      </c>
      <c r="K40" s="31">
        <f>'40204810200000000013'!K39/1000</f>
        <v>0</v>
      </c>
      <c r="L40" s="29">
        <f>'40204810200000000013'!L39/1000</f>
        <v>0</v>
      </c>
    </row>
    <row r="41" spans="1:12" outlineLevel="1" x14ac:dyDescent="0.25">
      <c r="A41" s="41" t="s">
        <v>88</v>
      </c>
      <c r="B41" s="42" t="s">
        <v>31</v>
      </c>
      <c r="C41" s="38" t="s">
        <v>49</v>
      </c>
      <c r="D41" s="39">
        <f>'40204810200000000013'!D40/1000</f>
        <v>0</v>
      </c>
      <c r="E41" s="39">
        <f>'40204810200000000013'!E40/1000</f>
        <v>777.13599999999997</v>
      </c>
      <c r="F41" s="39">
        <f>'40204810200000000013'!F40/1000</f>
        <v>0</v>
      </c>
      <c r="G41" s="50">
        <f t="shared" si="0"/>
        <v>0</v>
      </c>
      <c r="H41" s="39">
        <v>0</v>
      </c>
      <c r="I41" s="39">
        <f t="shared" si="2"/>
        <v>-777.13599999999997</v>
      </c>
      <c r="J41" s="51">
        <f t="shared" si="3"/>
        <v>0</v>
      </c>
      <c r="K41" s="31">
        <f>'40204810200000000013'!K40/1000</f>
        <v>0</v>
      </c>
      <c r="L41" s="29">
        <f>'40204810200000000013'!L40/1000</f>
        <v>0</v>
      </c>
    </row>
    <row r="42" spans="1:12" ht="33.75" outlineLevel="2" x14ac:dyDescent="0.25">
      <c r="A42" s="43" t="s">
        <v>111</v>
      </c>
      <c r="B42" s="38" t="s">
        <v>31</v>
      </c>
      <c r="C42" s="38" t="s">
        <v>33</v>
      </c>
      <c r="D42" s="39">
        <f>'40204810200000000013'!D41/1000</f>
        <v>8777.3260100000007</v>
      </c>
      <c r="E42" s="39">
        <f>'40204810200000000013'!E41/1000</f>
        <v>17214.692940000001</v>
      </c>
      <c r="F42" s="39">
        <f>'40204810200000000013'!F41/1000</f>
        <v>17907.13147</v>
      </c>
      <c r="G42" s="50">
        <f t="shared" si="0"/>
        <v>9129.8054599999996</v>
      </c>
      <c r="H42" s="39">
        <f t="shared" si="1"/>
        <v>204.01579535268962</v>
      </c>
      <c r="I42" s="39">
        <f t="shared" si="2"/>
        <v>692.43852999999945</v>
      </c>
      <c r="J42" s="51">
        <f t="shared" si="3"/>
        <v>1.0402236933538938</v>
      </c>
      <c r="K42" s="31">
        <f>'40204810200000000013'!K41/1000</f>
        <v>37263.873500000002</v>
      </c>
      <c r="L42" s="29">
        <f>'40204810200000000013'!L41/1000</f>
        <v>42004.768770000002</v>
      </c>
    </row>
    <row r="43" spans="1:12" ht="22.5" x14ac:dyDescent="0.25">
      <c r="A43" s="37" t="s">
        <v>89</v>
      </c>
      <c r="B43" s="38" t="s">
        <v>31</v>
      </c>
      <c r="C43" s="38" t="s">
        <v>34</v>
      </c>
      <c r="D43" s="39">
        <f>'40204810200000000013'!D42/1000</f>
        <v>8777.3260100000007</v>
      </c>
      <c r="E43" s="39">
        <f>'40204810200000000013'!E42/1000</f>
        <v>17214.692940000001</v>
      </c>
      <c r="F43" s="39">
        <f>'40204810200000000013'!F42/1000</f>
        <v>17907.13147</v>
      </c>
      <c r="G43" s="50">
        <f t="shared" si="0"/>
        <v>9129.8054599999996</v>
      </c>
      <c r="H43" s="39">
        <f t="shared" si="1"/>
        <v>204.01579535268962</v>
      </c>
      <c r="I43" s="39">
        <f t="shared" si="2"/>
        <v>692.43852999999945</v>
      </c>
      <c r="J43" s="51">
        <f t="shared" si="3"/>
        <v>1.0402236933538938</v>
      </c>
      <c r="K43" s="31">
        <f>'40204810200000000013'!K42/1000</f>
        <v>37263.873500000002</v>
      </c>
      <c r="L43" s="29">
        <f>'40204810200000000013'!L42/1000</f>
        <v>42004.768770000002</v>
      </c>
    </row>
    <row r="44" spans="1:12" s="11" customFormat="1" ht="21" outlineLevel="1" x14ac:dyDescent="0.2">
      <c r="A44" s="34" t="s">
        <v>116</v>
      </c>
      <c r="B44" s="35" t="s">
        <v>35</v>
      </c>
      <c r="C44" s="35" t="s">
        <v>2</v>
      </c>
      <c r="D44" s="36">
        <f>'40204810200000000013'!D43/1000</f>
        <v>1655088.6816200002</v>
      </c>
      <c r="E44" s="36">
        <f>'40204810200000000013'!E43/1000</f>
        <v>1712308.3892000001</v>
      </c>
      <c r="F44" s="36">
        <f>'40204810200000000013'!F43/1000</f>
        <v>1852688.7592700003</v>
      </c>
      <c r="G44" s="48">
        <f t="shared" si="0"/>
        <v>197600.07765000011</v>
      </c>
      <c r="H44" s="36">
        <f t="shared" si="1"/>
        <v>111.93894199412864</v>
      </c>
      <c r="I44" s="36">
        <f t="shared" si="2"/>
        <v>140380.37007000018</v>
      </c>
      <c r="J44" s="49">
        <f t="shared" si="3"/>
        <v>1.0819831117778886</v>
      </c>
      <c r="K44" s="30">
        <f>'40204810200000000013'!K43/1000</f>
        <v>1916633.4047899998</v>
      </c>
      <c r="L44" s="26">
        <f>'40204810200000000013'!L43/1000</f>
        <v>1963227.7254899999</v>
      </c>
    </row>
    <row r="45" spans="1:12" ht="22.5" outlineLevel="2" x14ac:dyDescent="0.25">
      <c r="A45" s="37" t="s">
        <v>103</v>
      </c>
      <c r="B45" s="38" t="s">
        <v>35</v>
      </c>
      <c r="C45" s="38" t="s">
        <v>3</v>
      </c>
      <c r="D45" s="39">
        <f>'40204810200000000013'!D44/1000</f>
        <v>6323.5740800000003</v>
      </c>
      <c r="E45" s="39">
        <f>'40204810200000000013'!E44/1000</f>
        <v>5625.4554400000006</v>
      </c>
      <c r="F45" s="39">
        <f>'40204810200000000013'!F44/1000</f>
        <v>5913.5406299999995</v>
      </c>
      <c r="G45" s="50">
        <f t="shared" si="0"/>
        <v>-410.03345000000081</v>
      </c>
      <c r="H45" s="39">
        <f t="shared" si="1"/>
        <v>93.515795896234664</v>
      </c>
      <c r="I45" s="39">
        <f t="shared" si="2"/>
        <v>288.08518999999887</v>
      </c>
      <c r="J45" s="51">
        <f t="shared" si="3"/>
        <v>1.0512109984822844</v>
      </c>
      <c r="K45" s="31">
        <f>'40204810200000000013'!K44/1000</f>
        <v>5758.6569099999997</v>
      </c>
      <c r="L45" s="29">
        <f>'40204810200000000013'!L44/1000</f>
        <v>6033.6569200000004</v>
      </c>
    </row>
    <row r="46" spans="1:12" ht="67.5" outlineLevel="2" x14ac:dyDescent="0.25">
      <c r="A46" s="37" t="s">
        <v>69</v>
      </c>
      <c r="B46" s="38" t="s">
        <v>35</v>
      </c>
      <c r="C46" s="38" t="s">
        <v>5</v>
      </c>
      <c r="D46" s="39">
        <f>'40204810200000000013'!D45/1000</f>
        <v>5730.1494499999999</v>
      </c>
      <c r="E46" s="39">
        <f>'40204810200000000013'!E45/1000</f>
        <v>5233.42911</v>
      </c>
      <c r="F46" s="39">
        <f>'40204810200000000013'!F45/1000</f>
        <v>5703.5406299999995</v>
      </c>
      <c r="G46" s="50">
        <f t="shared" si="0"/>
        <v>-26.608820000000378</v>
      </c>
      <c r="H46" s="39">
        <f t="shared" si="1"/>
        <v>99.535634799193588</v>
      </c>
      <c r="I46" s="39">
        <f t="shared" si="2"/>
        <v>470.11151999999947</v>
      </c>
      <c r="J46" s="51">
        <f t="shared" si="3"/>
        <v>1.0898285827740961</v>
      </c>
      <c r="K46" s="31">
        <f>'40204810200000000013'!K45/1000</f>
        <v>5548.6569099999997</v>
      </c>
      <c r="L46" s="29">
        <f>'40204810200000000013'!L45/1000</f>
        <v>5823.6569200000004</v>
      </c>
    </row>
    <row r="47" spans="1:12" outlineLevel="1" x14ac:dyDescent="0.25">
      <c r="A47" s="37" t="s">
        <v>72</v>
      </c>
      <c r="B47" s="38" t="s">
        <v>35</v>
      </c>
      <c r="C47" s="38" t="s">
        <v>8</v>
      </c>
      <c r="D47" s="39">
        <f>'40204810200000000013'!D46/1000</f>
        <v>593.42462999999998</v>
      </c>
      <c r="E47" s="39">
        <f>'40204810200000000013'!E46/1000</f>
        <v>392.02633000000003</v>
      </c>
      <c r="F47" s="39">
        <f>'40204810200000000013'!F46/1000</f>
        <v>210</v>
      </c>
      <c r="G47" s="50">
        <f t="shared" si="0"/>
        <v>-383.42462999999998</v>
      </c>
      <c r="H47" s="39">
        <f t="shared" si="1"/>
        <v>35.387813276304357</v>
      </c>
      <c r="I47" s="39">
        <f t="shared" si="2"/>
        <v>-182.02633000000003</v>
      </c>
      <c r="J47" s="51">
        <f t="shared" si="3"/>
        <v>0.53567830507711045</v>
      </c>
      <c r="K47" s="31">
        <f>'40204810200000000013'!K46/1000</f>
        <v>210</v>
      </c>
      <c r="L47" s="29">
        <f>'40204810200000000013'!L46/1000</f>
        <v>210</v>
      </c>
    </row>
    <row r="48" spans="1:12" outlineLevel="2" x14ac:dyDescent="0.25">
      <c r="A48" s="37" t="s">
        <v>105</v>
      </c>
      <c r="B48" s="38" t="s">
        <v>35</v>
      </c>
      <c r="C48" s="38" t="s">
        <v>13</v>
      </c>
      <c r="D48" s="39">
        <f>'40204810200000000013'!D47/1000</f>
        <v>336.22487999999998</v>
      </c>
      <c r="E48" s="39">
        <f>'40204810200000000013'!E47/1000</f>
        <v>363.78500000000003</v>
      </c>
      <c r="F48" s="39">
        <f>'40204810200000000013'!F47/1000</f>
        <v>363.76799999999997</v>
      </c>
      <c r="G48" s="50">
        <f t="shared" si="0"/>
        <v>27.543119999999988</v>
      </c>
      <c r="H48" s="39">
        <f t="shared" si="1"/>
        <v>108.19187443832234</v>
      </c>
      <c r="I48" s="39">
        <f t="shared" si="2"/>
        <v>-1.7000000000052751E-2</v>
      </c>
      <c r="J48" s="51">
        <f t="shared" si="3"/>
        <v>0.9999532691012547</v>
      </c>
      <c r="K48" s="31">
        <f>'40204810200000000013'!K47/1000</f>
        <v>363.76799999999997</v>
      </c>
      <c r="L48" s="29">
        <f>'40204810200000000013'!L47/1000</f>
        <v>363.76799999999997</v>
      </c>
    </row>
    <row r="49" spans="1:12" outlineLevel="1" x14ac:dyDescent="0.25">
      <c r="A49" s="37" t="s">
        <v>90</v>
      </c>
      <c r="B49" s="38" t="s">
        <v>35</v>
      </c>
      <c r="C49" s="38" t="s">
        <v>36</v>
      </c>
      <c r="D49" s="39">
        <f>'40204810200000000013'!D48/1000</f>
        <v>336.22487999999998</v>
      </c>
      <c r="E49" s="39">
        <f>'40204810200000000013'!E48/1000</f>
        <v>363.78500000000003</v>
      </c>
      <c r="F49" s="39">
        <f>'40204810200000000013'!F48/1000</f>
        <v>363.76799999999997</v>
      </c>
      <c r="G49" s="50">
        <f t="shared" si="0"/>
        <v>27.543119999999988</v>
      </c>
      <c r="H49" s="39">
        <f t="shared" si="1"/>
        <v>108.19187443832234</v>
      </c>
      <c r="I49" s="39">
        <f t="shared" si="2"/>
        <v>-1.7000000000052751E-2</v>
      </c>
      <c r="J49" s="51">
        <f t="shared" si="3"/>
        <v>0.9999532691012547</v>
      </c>
      <c r="K49" s="31">
        <f>'40204810200000000013'!K48/1000</f>
        <v>363.76799999999997</v>
      </c>
      <c r="L49" s="29">
        <f>'40204810200000000013'!L48/1000</f>
        <v>363.76799999999997</v>
      </c>
    </row>
    <row r="50" spans="1:12" outlineLevel="2" x14ac:dyDescent="0.25">
      <c r="A50" s="37" t="s">
        <v>106</v>
      </c>
      <c r="B50" s="38" t="s">
        <v>35</v>
      </c>
      <c r="C50" s="38" t="s">
        <v>18</v>
      </c>
      <c r="D50" s="39">
        <f>'40204810200000000013'!D49/1000</f>
        <v>1595516.7175199999</v>
      </c>
      <c r="E50" s="39">
        <f>'40204810200000000013'!E49/1000</f>
        <v>1643311.9487600001</v>
      </c>
      <c r="F50" s="39">
        <f>'40204810200000000013'!F49/1000</f>
        <v>1776591.05064</v>
      </c>
      <c r="G50" s="50">
        <f t="shared" si="0"/>
        <v>181074.33312000008</v>
      </c>
      <c r="H50" s="39">
        <f t="shared" si="1"/>
        <v>111.34894615215651</v>
      </c>
      <c r="I50" s="39">
        <f t="shared" si="2"/>
        <v>133279.10187999997</v>
      </c>
      <c r="J50" s="51">
        <f t="shared" si="3"/>
        <v>1.0811039571522429</v>
      </c>
      <c r="K50" s="31">
        <f>'40204810200000000013'!K49/1000</f>
        <v>1841390.3798799997</v>
      </c>
      <c r="L50" s="29">
        <f>'40204810200000000013'!L49/1000</f>
        <v>1887414.5005699997</v>
      </c>
    </row>
    <row r="51" spans="1:12" outlineLevel="2" x14ac:dyDescent="0.25">
      <c r="A51" s="37" t="s">
        <v>78</v>
      </c>
      <c r="B51" s="38" t="s">
        <v>35</v>
      </c>
      <c r="C51" s="38" t="s">
        <v>19</v>
      </c>
      <c r="D51" s="39">
        <f>'40204810200000000013'!D50/1000</f>
        <v>759364.41835000005</v>
      </c>
      <c r="E51" s="39">
        <f>'40204810200000000013'!E50/1000</f>
        <v>764634.88723999995</v>
      </c>
      <c r="F51" s="39">
        <f>'40204810200000000013'!F50/1000</f>
        <v>858824.74187999999</v>
      </c>
      <c r="G51" s="50">
        <f t="shared" si="0"/>
        <v>99460.323529999936</v>
      </c>
      <c r="H51" s="39">
        <f t="shared" si="1"/>
        <v>113.09783828772413</v>
      </c>
      <c r="I51" s="39">
        <f t="shared" si="2"/>
        <v>94189.854640000034</v>
      </c>
      <c r="J51" s="51">
        <f t="shared" si="3"/>
        <v>1.1231827846359255</v>
      </c>
      <c r="K51" s="31">
        <f>'40204810200000000013'!K50/1000</f>
        <v>886321.39684999979</v>
      </c>
      <c r="L51" s="29">
        <f>'40204810200000000013'!L50/1000</f>
        <v>907116.62386999989</v>
      </c>
    </row>
    <row r="52" spans="1:12" outlineLevel="2" x14ac:dyDescent="0.25">
      <c r="A52" s="37" t="s">
        <v>79</v>
      </c>
      <c r="B52" s="38" t="s">
        <v>35</v>
      </c>
      <c r="C52" s="38" t="s">
        <v>20</v>
      </c>
      <c r="D52" s="39">
        <f>'40204810200000000013'!D51/1000</f>
        <v>586250.64450000005</v>
      </c>
      <c r="E52" s="39">
        <f>'40204810200000000013'!E51/1000</f>
        <v>637578.22571999999</v>
      </c>
      <c r="F52" s="39">
        <f>'40204810200000000013'!F51/1000</f>
        <v>681156.19330000004</v>
      </c>
      <c r="G52" s="50">
        <f t="shared" si="0"/>
        <v>94905.54879999999</v>
      </c>
      <c r="H52" s="39">
        <f t="shared" si="1"/>
        <v>116.18856195560225</v>
      </c>
      <c r="I52" s="39">
        <f t="shared" si="2"/>
        <v>43577.967580000055</v>
      </c>
      <c r="J52" s="51">
        <f t="shared" si="3"/>
        <v>1.0683492092766949</v>
      </c>
      <c r="K52" s="31">
        <f>'40204810200000000013'!K51/1000</f>
        <v>711559.51578999986</v>
      </c>
      <c r="L52" s="29">
        <f>'40204810200000000013'!L51/1000</f>
        <v>739440.85039000004</v>
      </c>
    </row>
    <row r="53" spans="1:12" outlineLevel="2" x14ac:dyDescent="0.25">
      <c r="A53" s="37" t="s">
        <v>91</v>
      </c>
      <c r="B53" s="38" t="s">
        <v>35</v>
      </c>
      <c r="C53" s="38" t="s">
        <v>37</v>
      </c>
      <c r="D53" s="39">
        <f>'40204810200000000013'!D52/1000</f>
        <v>137158.32921</v>
      </c>
      <c r="E53" s="39">
        <f>'40204810200000000013'!E52/1000</f>
        <v>140765.31758999999</v>
      </c>
      <c r="F53" s="39">
        <f>'40204810200000000013'!F52/1000</f>
        <v>135123.69318999999</v>
      </c>
      <c r="G53" s="50">
        <f t="shared" si="0"/>
        <v>-2034.6360200000054</v>
      </c>
      <c r="H53" s="39">
        <f t="shared" si="1"/>
        <v>98.516578590801572</v>
      </c>
      <c r="I53" s="39">
        <f t="shared" si="2"/>
        <v>-5641.6244000000006</v>
      </c>
      <c r="J53" s="51">
        <f t="shared" si="3"/>
        <v>0.95992177265971101</v>
      </c>
      <c r="K53" s="31">
        <f>'40204810200000000013'!K52/1000</f>
        <v>140162.95118</v>
      </c>
      <c r="L53" s="29">
        <f>'40204810200000000013'!L52/1000</f>
        <v>138283.80352000002</v>
      </c>
    </row>
    <row r="54" spans="1:12" ht="22.5" outlineLevel="2" x14ac:dyDescent="0.25">
      <c r="A54" s="37" t="s">
        <v>80</v>
      </c>
      <c r="B54" s="38" t="s">
        <v>35</v>
      </c>
      <c r="C54" s="38" t="s">
        <v>21</v>
      </c>
      <c r="D54" s="39">
        <f>'40204810200000000013'!D53/1000</f>
        <v>8954.615240000001</v>
      </c>
      <c r="E54" s="39">
        <f>'40204810200000000013'!E53/1000</f>
        <v>7845.4854299999997</v>
      </c>
      <c r="F54" s="39">
        <f>'40204810200000000013'!F53/1000</f>
        <v>8106.8087800000003</v>
      </c>
      <c r="G54" s="50">
        <f t="shared" si="0"/>
        <v>-847.8064600000007</v>
      </c>
      <c r="H54" s="39">
        <f t="shared" si="1"/>
        <v>90.532184384507403</v>
      </c>
      <c r="I54" s="39">
        <f t="shared" si="2"/>
        <v>261.32335000000057</v>
      </c>
      <c r="J54" s="51">
        <f t="shared" si="3"/>
        <v>1.0333087547394757</v>
      </c>
      <c r="K54" s="31">
        <f>'40204810200000000013'!K53/1000</f>
        <v>8106.8087800000003</v>
      </c>
      <c r="L54" s="29">
        <f>'40204810200000000013'!L53/1000</f>
        <v>7357.04396</v>
      </c>
    </row>
    <row r="55" spans="1:12" outlineLevel="1" x14ac:dyDescent="0.25">
      <c r="A55" s="37" t="s">
        <v>92</v>
      </c>
      <c r="B55" s="38" t="s">
        <v>35</v>
      </c>
      <c r="C55" s="38" t="s">
        <v>38</v>
      </c>
      <c r="D55" s="39">
        <f>'40204810200000000013'!D54/1000</f>
        <v>103788.71021999999</v>
      </c>
      <c r="E55" s="39">
        <f>'40204810200000000013'!E54/1000</f>
        <v>92488.032779999994</v>
      </c>
      <c r="F55" s="39">
        <f>'40204810200000000013'!F54/1000</f>
        <v>93379.613490000003</v>
      </c>
      <c r="G55" s="50">
        <f t="shared" si="0"/>
        <v>-10409.09672999999</v>
      </c>
      <c r="H55" s="39">
        <f t="shared" si="1"/>
        <v>89.970877653324806</v>
      </c>
      <c r="I55" s="39">
        <f t="shared" si="2"/>
        <v>891.58071000000928</v>
      </c>
      <c r="J55" s="51">
        <f t="shared" si="3"/>
        <v>1.0096399575512738</v>
      </c>
      <c r="K55" s="31">
        <f>'40204810200000000013'!K54/1000</f>
        <v>95239.707280000002</v>
      </c>
      <c r="L55" s="29">
        <f>'40204810200000000013'!L54/1000</f>
        <v>95216.178830000004</v>
      </c>
    </row>
    <row r="56" spans="1:12" outlineLevel="2" x14ac:dyDescent="0.25">
      <c r="A56" s="37" t="s">
        <v>107</v>
      </c>
      <c r="B56" s="38" t="s">
        <v>35</v>
      </c>
      <c r="C56" s="38" t="s">
        <v>22</v>
      </c>
      <c r="D56" s="39">
        <f>'40204810200000000013'!D55/1000</f>
        <v>52912.165139999997</v>
      </c>
      <c r="E56" s="39">
        <f>'40204810200000000013'!E55/1000</f>
        <v>63007.199999999997</v>
      </c>
      <c r="F56" s="39">
        <f>'40204810200000000013'!F55/1000</f>
        <v>69820.399999999994</v>
      </c>
      <c r="G56" s="50">
        <f t="shared" si="0"/>
        <v>16908.234859999997</v>
      </c>
      <c r="H56" s="39">
        <f t="shared" si="1"/>
        <v>131.95528819367453</v>
      </c>
      <c r="I56" s="39">
        <f t="shared" si="2"/>
        <v>6813.1999999999971</v>
      </c>
      <c r="J56" s="51">
        <f t="shared" si="3"/>
        <v>1.1081336736119047</v>
      </c>
      <c r="K56" s="31">
        <f>'40204810200000000013'!K55/1000</f>
        <v>69120.600000000006</v>
      </c>
      <c r="L56" s="29">
        <f>'40204810200000000013'!L55/1000</f>
        <v>69415.8</v>
      </c>
    </row>
    <row r="57" spans="1:12" outlineLevel="2" x14ac:dyDescent="0.25">
      <c r="A57" s="37" t="s">
        <v>81</v>
      </c>
      <c r="B57" s="38" t="s">
        <v>35</v>
      </c>
      <c r="C57" s="38" t="s">
        <v>24</v>
      </c>
      <c r="D57" s="39">
        <f>'40204810200000000013'!D56/1000</f>
        <v>2915.8710000000001</v>
      </c>
      <c r="E57" s="39">
        <f>'40204810200000000013'!E56/1000</f>
        <v>2614.6999999999998</v>
      </c>
      <c r="F57" s="39">
        <f>'40204810200000000013'!F56/1000</f>
        <v>3072.7</v>
      </c>
      <c r="G57" s="50">
        <f t="shared" si="0"/>
        <v>156.82899999999972</v>
      </c>
      <c r="H57" s="39">
        <f t="shared" si="1"/>
        <v>105.37846153001966</v>
      </c>
      <c r="I57" s="39">
        <f t="shared" si="2"/>
        <v>458</v>
      </c>
      <c r="J57" s="51">
        <f t="shared" si="3"/>
        <v>1.175163498680537</v>
      </c>
      <c r="K57" s="31">
        <f>'40204810200000000013'!K56/1000</f>
        <v>3249.9</v>
      </c>
      <c r="L57" s="29">
        <f>'40204810200000000013'!L56/1000</f>
        <v>3251.6</v>
      </c>
    </row>
    <row r="58" spans="1:12" outlineLevel="2" x14ac:dyDescent="0.25">
      <c r="A58" s="37" t="s">
        <v>82</v>
      </c>
      <c r="B58" s="38" t="s">
        <v>35</v>
      </c>
      <c r="C58" s="38" t="s">
        <v>25</v>
      </c>
      <c r="D58" s="39">
        <f>'40204810200000000013'!D57/1000</f>
        <v>49437.294139999998</v>
      </c>
      <c r="E58" s="39">
        <f>'40204810200000000013'!E57/1000</f>
        <v>59579.5</v>
      </c>
      <c r="F58" s="39">
        <f>'40204810200000000013'!F57/1000</f>
        <v>66747.7</v>
      </c>
      <c r="G58" s="50">
        <f t="shared" si="0"/>
        <v>17310.405859999999</v>
      </c>
      <c r="H58" s="39">
        <f t="shared" si="1"/>
        <v>135.01487320681261</v>
      </c>
      <c r="I58" s="39">
        <f t="shared" si="2"/>
        <v>7168.1999999999971</v>
      </c>
      <c r="J58" s="51">
        <f t="shared" si="3"/>
        <v>1.1203131949747815</v>
      </c>
      <c r="K58" s="31">
        <f>'40204810200000000013'!K57/1000</f>
        <v>65870.7</v>
      </c>
      <c r="L58" s="29">
        <f>'40204810200000000013'!L57/1000</f>
        <v>66164.2</v>
      </c>
    </row>
    <row r="59" spans="1:12" ht="22.5" x14ac:dyDescent="0.25">
      <c r="A59" s="37" t="s">
        <v>93</v>
      </c>
      <c r="B59" s="38" t="s">
        <v>35</v>
      </c>
      <c r="C59" s="38" t="s">
        <v>39</v>
      </c>
      <c r="D59" s="39">
        <f>'40204810200000000013'!D58/1000</f>
        <v>559</v>
      </c>
      <c r="E59" s="39">
        <f>'40204810200000000013'!E58/1000</f>
        <v>813</v>
      </c>
      <c r="F59" s="39">
        <f>'40204810200000000013'!F58/1000</f>
        <v>0</v>
      </c>
      <c r="G59" s="50">
        <f t="shared" si="0"/>
        <v>-559</v>
      </c>
      <c r="H59" s="39">
        <f t="shared" si="1"/>
        <v>0</v>
      </c>
      <c r="I59" s="39">
        <f t="shared" si="2"/>
        <v>-813</v>
      </c>
      <c r="J59" s="51">
        <f t="shared" si="3"/>
        <v>0</v>
      </c>
      <c r="K59" s="31">
        <f>'40204810200000000013'!K58/1000</f>
        <v>0</v>
      </c>
      <c r="L59" s="29">
        <f>'40204810200000000013'!L58/1000</f>
        <v>0</v>
      </c>
    </row>
    <row r="60" spans="1:12" s="11" customFormat="1" ht="31.5" outlineLevel="1" x14ac:dyDescent="0.2">
      <c r="A60" s="34" t="s">
        <v>117</v>
      </c>
      <c r="B60" s="35" t="s">
        <v>40</v>
      </c>
      <c r="C60" s="35" t="s">
        <v>2</v>
      </c>
      <c r="D60" s="36">
        <f>'40204810200000000013'!D59/1000</f>
        <v>348388.70526000002</v>
      </c>
      <c r="E60" s="36">
        <f>'40204810200000000013'!E59/1000</f>
        <v>375257.01657000004</v>
      </c>
      <c r="F60" s="36">
        <f>'40204810200000000013'!F59/1000</f>
        <v>387571.38714999997</v>
      </c>
      <c r="G60" s="48">
        <f t="shared" si="0"/>
        <v>39182.681889999949</v>
      </c>
      <c r="H60" s="36">
        <f t="shared" si="1"/>
        <v>111.24682898682326</v>
      </c>
      <c r="I60" s="36">
        <f t="shared" si="2"/>
        <v>12314.37057999993</v>
      </c>
      <c r="J60" s="49">
        <f t="shared" si="3"/>
        <v>1.0328158303142689</v>
      </c>
      <c r="K60" s="30">
        <f>'40204810200000000013'!K59/1000</f>
        <v>382672.98689</v>
      </c>
      <c r="L60" s="26">
        <f>'40204810200000000013'!L59/1000</f>
        <v>381708.60888999997</v>
      </c>
    </row>
    <row r="61" spans="1:12" ht="22.5" outlineLevel="2" x14ac:dyDescent="0.25">
      <c r="A61" s="37" t="s">
        <v>103</v>
      </c>
      <c r="B61" s="38" t="s">
        <v>40</v>
      </c>
      <c r="C61" s="38" t="s">
        <v>3</v>
      </c>
      <c r="D61" s="39">
        <f>'40204810200000000013'!D60/1000</f>
        <v>3757.68651</v>
      </c>
      <c r="E61" s="39">
        <f>'40204810200000000013'!E60/1000</f>
        <v>4181.4804100000001</v>
      </c>
      <c r="F61" s="39">
        <f>'40204810200000000013'!F60/1000</f>
        <v>5647.7362899999998</v>
      </c>
      <c r="G61" s="50">
        <f t="shared" si="0"/>
        <v>1890.0497799999998</v>
      </c>
      <c r="H61" s="39">
        <f t="shared" si="1"/>
        <v>150.29822937518009</v>
      </c>
      <c r="I61" s="39">
        <f t="shared" si="2"/>
        <v>1466.2558799999997</v>
      </c>
      <c r="J61" s="51">
        <f t="shared" si="3"/>
        <v>1.3506547290030231</v>
      </c>
      <c r="K61" s="31">
        <f>'40204810200000000013'!K60/1000</f>
        <v>5696.05908</v>
      </c>
      <c r="L61" s="29">
        <f>'40204810200000000013'!L60/1000</f>
        <v>5696.05908</v>
      </c>
    </row>
    <row r="62" spans="1:12" ht="67.5" outlineLevel="2" x14ac:dyDescent="0.25">
      <c r="A62" s="37" t="s">
        <v>69</v>
      </c>
      <c r="B62" s="38" t="s">
        <v>40</v>
      </c>
      <c r="C62" s="38" t="s">
        <v>5</v>
      </c>
      <c r="D62" s="39">
        <f>'40204810200000000013'!D61/1000</f>
        <v>3521.8558800000001</v>
      </c>
      <c r="E62" s="39">
        <f>'40204810200000000013'!E61/1000</f>
        <v>4122.6804099999999</v>
      </c>
      <c r="F62" s="39">
        <f>'40204810200000000013'!F61/1000</f>
        <v>5591.7362899999998</v>
      </c>
      <c r="G62" s="50">
        <f t="shared" si="0"/>
        <v>2069.8804099999998</v>
      </c>
      <c r="H62" s="39">
        <f t="shared" si="1"/>
        <v>158.77243364086777</v>
      </c>
      <c r="I62" s="39">
        <f t="shared" si="2"/>
        <v>1469.0558799999999</v>
      </c>
      <c r="J62" s="51">
        <f t="shared" si="3"/>
        <v>1.3563351348886148</v>
      </c>
      <c r="K62" s="31">
        <f>'40204810200000000013'!K61/1000</f>
        <v>5640.05908</v>
      </c>
      <c r="L62" s="29">
        <f>'40204810200000000013'!L61/1000</f>
        <v>5640.05908</v>
      </c>
    </row>
    <row r="63" spans="1:12" outlineLevel="1" x14ac:dyDescent="0.25">
      <c r="A63" s="37" t="s">
        <v>72</v>
      </c>
      <c r="B63" s="38" t="s">
        <v>40</v>
      </c>
      <c r="C63" s="38" t="s">
        <v>8</v>
      </c>
      <c r="D63" s="39">
        <f>'40204810200000000013'!D62/1000</f>
        <v>235.83063000000001</v>
      </c>
      <c r="E63" s="39">
        <f>'40204810200000000013'!E62/1000</f>
        <v>58.8</v>
      </c>
      <c r="F63" s="39">
        <f>'40204810200000000013'!F62/1000</f>
        <v>56</v>
      </c>
      <c r="G63" s="50">
        <f t="shared" si="0"/>
        <v>-179.83063000000001</v>
      </c>
      <c r="H63" s="39">
        <f t="shared" si="1"/>
        <v>23.745855235174496</v>
      </c>
      <c r="I63" s="39">
        <f t="shared" si="2"/>
        <v>-2.7999999999999972</v>
      </c>
      <c r="J63" s="51">
        <f t="shared" si="3"/>
        <v>0.95238095238095244</v>
      </c>
      <c r="K63" s="31">
        <f>'40204810200000000013'!K62/1000</f>
        <v>56</v>
      </c>
      <c r="L63" s="29">
        <f>'40204810200000000013'!L62/1000</f>
        <v>56</v>
      </c>
    </row>
    <row r="64" spans="1:12" outlineLevel="2" x14ac:dyDescent="0.25">
      <c r="A64" s="37" t="s">
        <v>106</v>
      </c>
      <c r="B64" s="38" t="s">
        <v>40</v>
      </c>
      <c r="C64" s="38" t="s">
        <v>18</v>
      </c>
      <c r="D64" s="39">
        <f>'40204810200000000013'!D63/1000</f>
        <v>109957.90360999999</v>
      </c>
      <c r="E64" s="39">
        <f>'40204810200000000013'!E63/1000</f>
        <v>112616.19787</v>
      </c>
      <c r="F64" s="39">
        <f>'40204810200000000013'!F63/1000</f>
        <v>119575.97634000001</v>
      </c>
      <c r="G64" s="50">
        <f t="shared" si="0"/>
        <v>9618.0727300000144</v>
      </c>
      <c r="H64" s="39">
        <f t="shared" si="1"/>
        <v>108.74704992931979</v>
      </c>
      <c r="I64" s="39">
        <f t="shared" si="2"/>
        <v>6959.7784700000047</v>
      </c>
      <c r="J64" s="51">
        <f t="shared" si="3"/>
        <v>1.0618008652541628</v>
      </c>
      <c r="K64" s="31">
        <f>'40204810200000000013'!K63/1000</f>
        <v>121934.92600000001</v>
      </c>
      <c r="L64" s="29">
        <f>'40204810200000000013'!L63/1000</f>
        <v>122174.85799999999</v>
      </c>
    </row>
    <row r="65" spans="1:12" outlineLevel="2" x14ac:dyDescent="0.25">
      <c r="A65" s="37" t="s">
        <v>91</v>
      </c>
      <c r="B65" s="38" t="s">
        <v>40</v>
      </c>
      <c r="C65" s="38" t="s">
        <v>37</v>
      </c>
      <c r="D65" s="39">
        <f>'40204810200000000013'!D64/1000</f>
        <v>109661.90360999999</v>
      </c>
      <c r="E65" s="39">
        <f>'40204810200000000013'!E64/1000</f>
        <v>109133.91769</v>
      </c>
      <c r="F65" s="39">
        <f>'40204810200000000013'!F64/1000</f>
        <v>110899.52402000001</v>
      </c>
      <c r="G65" s="50">
        <f t="shared" si="0"/>
        <v>1237.6204100000177</v>
      </c>
      <c r="H65" s="39">
        <f t="shared" si="1"/>
        <v>101.12857826579544</v>
      </c>
      <c r="I65" s="39">
        <f t="shared" si="2"/>
        <v>1765.6063300000096</v>
      </c>
      <c r="J65" s="51">
        <f t="shared" si="3"/>
        <v>1.0161783464515157</v>
      </c>
      <c r="K65" s="31">
        <f>'40204810200000000013'!K64/1000</f>
        <v>113098.67921</v>
      </c>
      <c r="L65" s="29">
        <f>'40204810200000000013'!L64/1000</f>
        <v>113324.30921000001</v>
      </c>
    </row>
    <row r="66" spans="1:12" ht="22.5" outlineLevel="1" x14ac:dyDescent="0.25">
      <c r="A66" s="44" t="s">
        <v>80</v>
      </c>
      <c r="B66" s="38" t="s">
        <v>40</v>
      </c>
      <c r="C66" s="38" t="s">
        <v>21</v>
      </c>
      <c r="D66" s="39">
        <f>'40204810200000000013'!D65/1000</f>
        <v>0</v>
      </c>
      <c r="E66" s="39">
        <f>'40204810200000000013'!E65/1000</f>
        <v>3329.2801800000002</v>
      </c>
      <c r="F66" s="39">
        <f>'40204810200000000013'!F65/1000</f>
        <v>8676.4523200000003</v>
      </c>
      <c r="G66" s="50">
        <f t="shared" si="0"/>
        <v>8676.4523200000003</v>
      </c>
      <c r="H66" s="39">
        <v>0</v>
      </c>
      <c r="I66" s="39">
        <f t="shared" si="2"/>
        <v>5347.1721400000006</v>
      </c>
      <c r="J66" s="51">
        <f t="shared" si="3"/>
        <v>2.606104578437733</v>
      </c>
      <c r="K66" s="31">
        <f>'40204810200000000013'!K65/1000</f>
        <v>8836.2467899999992</v>
      </c>
      <c r="L66" s="29">
        <f>'40204810200000000013'!L65/1000</f>
        <v>8850.5487899999989</v>
      </c>
    </row>
    <row r="67" spans="1:12" outlineLevel="2" x14ac:dyDescent="0.25">
      <c r="A67" s="37" t="s">
        <v>92</v>
      </c>
      <c r="B67" s="38" t="s">
        <v>40</v>
      </c>
      <c r="C67" s="38" t="s">
        <v>38</v>
      </c>
      <c r="D67" s="39">
        <f>'40204810200000000013'!D66/1000</f>
        <v>296</v>
      </c>
      <c r="E67" s="39">
        <f>'40204810200000000013'!E66/1000</f>
        <v>153</v>
      </c>
      <c r="F67" s="39">
        <f>'40204810200000000013'!F66/1000</f>
        <v>0</v>
      </c>
      <c r="G67" s="50">
        <f t="shared" si="0"/>
        <v>-296</v>
      </c>
      <c r="H67" s="39">
        <f t="shared" si="1"/>
        <v>0</v>
      </c>
      <c r="I67" s="39">
        <f t="shared" si="2"/>
        <v>-153</v>
      </c>
      <c r="J67" s="51">
        <f t="shared" si="3"/>
        <v>0</v>
      </c>
      <c r="K67" s="31">
        <f>'40204810200000000013'!K66/1000</f>
        <v>0</v>
      </c>
      <c r="L67" s="29">
        <f>'40204810200000000013'!L66/1000</f>
        <v>0</v>
      </c>
    </row>
    <row r="68" spans="1:12" outlineLevel="2" x14ac:dyDescent="0.25">
      <c r="A68" s="37" t="s">
        <v>112</v>
      </c>
      <c r="B68" s="38" t="s">
        <v>40</v>
      </c>
      <c r="C68" s="38" t="s">
        <v>41</v>
      </c>
      <c r="D68" s="39">
        <f>'40204810200000000013'!D67/1000</f>
        <v>234673.11513999998</v>
      </c>
      <c r="E68" s="39">
        <f>'40204810200000000013'!E67/1000</f>
        <v>245405.60718000002</v>
      </c>
      <c r="F68" s="39">
        <f>'40204810200000000013'!F67/1000</f>
        <v>247011.23254999999</v>
      </c>
      <c r="G68" s="50">
        <f t="shared" si="0"/>
        <v>12338.117410000006</v>
      </c>
      <c r="H68" s="39">
        <f t="shared" si="1"/>
        <v>105.25757601276115</v>
      </c>
      <c r="I68" s="39">
        <f t="shared" si="2"/>
        <v>1605.6253699999652</v>
      </c>
      <c r="J68" s="51">
        <f t="shared" si="3"/>
        <v>1.0065427411722596</v>
      </c>
      <c r="K68" s="31">
        <f>'40204810200000000013'!K67/1000</f>
        <v>239843.68375999999</v>
      </c>
      <c r="L68" s="29">
        <f>'40204810200000000013'!L67/1000</f>
        <v>238633.98676</v>
      </c>
    </row>
    <row r="69" spans="1:12" x14ac:dyDescent="0.25">
      <c r="A69" s="37" t="s">
        <v>94</v>
      </c>
      <c r="B69" s="38" t="s">
        <v>40</v>
      </c>
      <c r="C69" s="38" t="s">
        <v>42</v>
      </c>
      <c r="D69" s="39">
        <f>'40204810200000000013'!D68/1000</f>
        <v>178517.89019000001</v>
      </c>
      <c r="E69" s="39">
        <f>'40204810200000000013'!E68/1000</f>
        <v>203770.84255</v>
      </c>
      <c r="F69" s="39">
        <f>'40204810200000000013'!F68/1000</f>
        <v>210248.47232999999</v>
      </c>
      <c r="G69" s="50">
        <f t="shared" si="0"/>
        <v>31730.582139999984</v>
      </c>
      <c r="H69" s="39">
        <f t="shared" si="1"/>
        <v>117.7744550455019</v>
      </c>
      <c r="I69" s="39">
        <f t="shared" si="2"/>
        <v>6477.6297799999884</v>
      </c>
      <c r="J69" s="51">
        <f t="shared" si="3"/>
        <v>1.0317887961738714</v>
      </c>
      <c r="K69" s="31">
        <f>'40204810200000000013'!K68/1000</f>
        <v>202399.98562999998</v>
      </c>
      <c r="L69" s="29">
        <f>'40204810200000000013'!L68/1000</f>
        <v>201190.28863</v>
      </c>
    </row>
    <row r="70" spans="1:12" ht="22.5" outlineLevel="1" x14ac:dyDescent="0.25">
      <c r="A70" s="37" t="s">
        <v>95</v>
      </c>
      <c r="B70" s="38" t="s">
        <v>40</v>
      </c>
      <c r="C70" s="38" t="s">
        <v>43</v>
      </c>
      <c r="D70" s="39">
        <f>'40204810200000000013'!D69/1000</f>
        <v>56155.224950000003</v>
      </c>
      <c r="E70" s="39">
        <f>'40204810200000000013'!E69/1000</f>
        <v>41634.764630000005</v>
      </c>
      <c r="F70" s="39">
        <f>'40204810200000000013'!F69/1000</f>
        <v>36762.760219999996</v>
      </c>
      <c r="G70" s="50">
        <f t="shared" si="0"/>
        <v>-19392.464730000007</v>
      </c>
      <c r="H70" s="39">
        <f t="shared" si="1"/>
        <v>65.466321705118546</v>
      </c>
      <c r="I70" s="39">
        <f t="shared" si="2"/>
        <v>-4872.0044100000086</v>
      </c>
      <c r="J70" s="51">
        <f t="shared" si="3"/>
        <v>0.88298229968881636</v>
      </c>
      <c r="K70" s="31">
        <f>'40204810200000000013'!K69/1000</f>
        <v>37443.698129999997</v>
      </c>
      <c r="L70" s="29">
        <f>'40204810200000000013'!L69/1000</f>
        <v>37443.698129999997</v>
      </c>
    </row>
    <row r="71" spans="1:12" outlineLevel="2" x14ac:dyDescent="0.25">
      <c r="A71" s="44" t="s">
        <v>108</v>
      </c>
      <c r="B71" s="38" t="s">
        <v>40</v>
      </c>
      <c r="C71" s="38" t="s">
        <v>26</v>
      </c>
      <c r="D71" s="39">
        <f>'40204810200000000013'!D70/1000</f>
        <v>0</v>
      </c>
      <c r="E71" s="39">
        <f>'40204810200000000013'!E70/1000</f>
        <v>2038.7791100000002</v>
      </c>
      <c r="F71" s="39">
        <f>'40204810200000000013'!F70/1000</f>
        <v>6531.3133800000005</v>
      </c>
      <c r="G71" s="50">
        <f t="shared" ref="G71:G123" si="4">F71-D71</f>
        <v>6531.3133800000005</v>
      </c>
      <c r="H71" s="39">
        <v>0</v>
      </c>
      <c r="I71" s="39">
        <f t="shared" si="2"/>
        <v>4492.5342700000001</v>
      </c>
      <c r="J71" s="51">
        <f t="shared" si="3"/>
        <v>3.2035414469201617</v>
      </c>
      <c r="K71" s="31">
        <f>'40204810200000000013'!K70/1000</f>
        <v>6229.5529800000004</v>
      </c>
      <c r="L71" s="29">
        <f>'40204810200000000013'!L70/1000</f>
        <v>6234.9399800000001</v>
      </c>
    </row>
    <row r="72" spans="1:12" ht="22.5" outlineLevel="2" x14ac:dyDescent="0.25">
      <c r="A72" s="44" t="s">
        <v>83</v>
      </c>
      <c r="B72" s="38" t="s">
        <v>40</v>
      </c>
      <c r="C72" s="38" t="s">
        <v>27</v>
      </c>
      <c r="D72" s="39">
        <f>'40204810200000000013'!D71/1000</f>
        <v>0</v>
      </c>
      <c r="E72" s="39">
        <f>'40204810200000000013'!E71/1000</f>
        <v>2038.7791100000002</v>
      </c>
      <c r="F72" s="39">
        <f>'40204810200000000013'!F71/1000</f>
        <v>6531.3133800000005</v>
      </c>
      <c r="G72" s="50">
        <f t="shared" si="4"/>
        <v>6531.3133800000005</v>
      </c>
      <c r="H72" s="39">
        <v>0</v>
      </c>
      <c r="I72" s="39">
        <f t="shared" si="2"/>
        <v>4492.5342700000001</v>
      </c>
      <c r="J72" s="51">
        <f t="shared" si="3"/>
        <v>3.2035414469201617</v>
      </c>
      <c r="K72" s="31">
        <f>'40204810200000000013'!K71/1000</f>
        <v>6229.5529800000004</v>
      </c>
      <c r="L72" s="29">
        <f>'40204810200000000013'!L71/1000</f>
        <v>6234.9399800000001</v>
      </c>
    </row>
    <row r="73" spans="1:12" ht="22.5" outlineLevel="1" x14ac:dyDescent="0.25">
      <c r="A73" s="44" t="s">
        <v>109</v>
      </c>
      <c r="B73" s="38" t="s">
        <v>40</v>
      </c>
      <c r="C73" s="38" t="s">
        <v>28</v>
      </c>
      <c r="D73" s="39">
        <f>'40204810200000000013'!D72/1000</f>
        <v>0</v>
      </c>
      <c r="E73" s="39">
        <f>'40204810200000000013'!E72/1000</f>
        <v>11014.951999999999</v>
      </c>
      <c r="F73" s="39">
        <f>'40204810200000000013'!F72/1000</f>
        <v>8805.1285900000003</v>
      </c>
      <c r="G73" s="50">
        <f t="shared" si="4"/>
        <v>8805.1285900000003</v>
      </c>
      <c r="H73" s="39">
        <v>0</v>
      </c>
      <c r="I73" s="39">
        <f t="shared" ref="I73:I124" si="5">F73-E73</f>
        <v>-2209.8234099999991</v>
      </c>
      <c r="J73" s="51">
        <f t="shared" ref="J73:J124" si="6">F73/E73</f>
        <v>0.79937966048331399</v>
      </c>
      <c r="K73" s="31">
        <f>'40204810200000000013'!K72/1000</f>
        <v>8968.7650699999995</v>
      </c>
      <c r="L73" s="29">
        <f>'40204810200000000013'!L72/1000</f>
        <v>8968.7650699999995</v>
      </c>
    </row>
    <row r="74" spans="1:12" outlineLevel="2" x14ac:dyDescent="0.25">
      <c r="A74" s="44" t="s">
        <v>84</v>
      </c>
      <c r="B74" s="38" t="s">
        <v>40</v>
      </c>
      <c r="C74" s="38" t="s">
        <v>29</v>
      </c>
      <c r="D74" s="39">
        <f>'40204810200000000013'!D73/1000</f>
        <v>0</v>
      </c>
      <c r="E74" s="39">
        <f>'40204810200000000013'!E73/1000</f>
        <v>843.08</v>
      </c>
      <c r="F74" s="39">
        <f>'40204810200000000013'!F73/1000</f>
        <v>0</v>
      </c>
      <c r="G74" s="50">
        <f t="shared" si="4"/>
        <v>0</v>
      </c>
      <c r="H74" s="39">
        <v>0</v>
      </c>
      <c r="I74" s="39">
        <f t="shared" si="5"/>
        <v>-843.08</v>
      </c>
      <c r="J74" s="51">
        <f t="shared" si="6"/>
        <v>0</v>
      </c>
      <c r="K74" s="31">
        <f>'40204810200000000013'!K73/1000</f>
        <v>0</v>
      </c>
      <c r="L74" s="29">
        <f>'40204810200000000013'!L73/1000</f>
        <v>0</v>
      </c>
    </row>
    <row r="75" spans="1:12" outlineLevel="2" x14ac:dyDescent="0.25">
      <c r="A75" s="44" t="s">
        <v>85</v>
      </c>
      <c r="B75" s="38" t="s">
        <v>40</v>
      </c>
      <c r="C75" s="38" t="s">
        <v>30</v>
      </c>
      <c r="D75" s="39">
        <f>'40204810200000000013'!D74/1000</f>
        <v>0</v>
      </c>
      <c r="E75" s="39">
        <f>'40204810200000000013'!E74/1000</f>
        <v>10171.871999999999</v>
      </c>
      <c r="F75" s="39">
        <f>'40204810200000000013'!F74/1000</f>
        <v>8805.1285900000003</v>
      </c>
      <c r="G75" s="50">
        <f t="shared" si="4"/>
        <v>8805.1285900000003</v>
      </c>
      <c r="H75" s="39">
        <v>0</v>
      </c>
      <c r="I75" s="39">
        <f t="shared" si="5"/>
        <v>-1366.7434099999991</v>
      </c>
      <c r="J75" s="51">
        <f t="shared" si="6"/>
        <v>0.86563501683859179</v>
      </c>
      <c r="K75" s="31">
        <f>'40204810200000000013'!K74/1000</f>
        <v>8968.7650699999995</v>
      </c>
      <c r="L75" s="29">
        <f>'40204810200000000013'!L74/1000</f>
        <v>8968.7650699999995</v>
      </c>
    </row>
    <row r="76" spans="1:12" s="11" customFormat="1" ht="31.5" outlineLevel="2" x14ac:dyDescent="0.2">
      <c r="A76" s="34" t="s">
        <v>118</v>
      </c>
      <c r="B76" s="35" t="s">
        <v>44</v>
      </c>
      <c r="C76" s="35" t="s">
        <v>2</v>
      </c>
      <c r="D76" s="36">
        <f>'40204810200000000013'!D75/1000</f>
        <v>260774.66951999997</v>
      </c>
      <c r="E76" s="36">
        <f>'40204810200000000013'!E75/1000</f>
        <v>954156.89889000007</v>
      </c>
      <c r="F76" s="36">
        <f>'40204810200000000013'!F75/1000</f>
        <v>1399894.8828</v>
      </c>
      <c r="G76" s="48">
        <f t="shared" si="4"/>
        <v>1139120.21328</v>
      </c>
      <c r="H76" s="36">
        <f t="shared" ref="H76:H124" si="7">F76/D76*100</f>
        <v>536.82164965513869</v>
      </c>
      <c r="I76" s="36">
        <f t="shared" si="5"/>
        <v>445737.98390999995</v>
      </c>
      <c r="J76" s="49">
        <f t="shared" si="6"/>
        <v>1.4671537610098933</v>
      </c>
      <c r="K76" s="30">
        <f>'40204810200000000013'!K75/1000</f>
        <v>522819.00837</v>
      </c>
      <c r="L76" s="26">
        <f>'40204810200000000013'!L75/1000</f>
        <v>325147.40529999993</v>
      </c>
    </row>
    <row r="77" spans="1:12" ht="22.5" outlineLevel="2" x14ac:dyDescent="0.25">
      <c r="A77" s="37" t="s">
        <v>103</v>
      </c>
      <c r="B77" s="38" t="s">
        <v>44</v>
      </c>
      <c r="C77" s="38" t="s">
        <v>3</v>
      </c>
      <c r="D77" s="39">
        <f>'40204810200000000013'!D76/1000</f>
        <v>12918.42923</v>
      </c>
      <c r="E77" s="39">
        <f>'40204810200000000013'!E76/1000</f>
        <v>71072.163650000002</v>
      </c>
      <c r="F77" s="39">
        <f>'40204810200000000013'!F76/1000</f>
        <v>67398.337930000009</v>
      </c>
      <c r="G77" s="50">
        <f t="shared" si="4"/>
        <v>54479.908700000007</v>
      </c>
      <c r="H77" s="39">
        <f t="shared" si="7"/>
        <v>521.72239155425564</v>
      </c>
      <c r="I77" s="39">
        <f t="shared" si="5"/>
        <v>-3673.8257199999935</v>
      </c>
      <c r="J77" s="51">
        <f t="shared" si="6"/>
        <v>0.94830851445451958</v>
      </c>
      <c r="K77" s="31">
        <f>'40204810200000000013'!K76/1000</f>
        <v>68765.116280000002</v>
      </c>
      <c r="L77" s="29">
        <f>'40204810200000000013'!L76/1000</f>
        <v>68959.426739999995</v>
      </c>
    </row>
    <row r="78" spans="1:12" ht="67.5" outlineLevel="1" x14ac:dyDescent="0.25">
      <c r="A78" s="40" t="s">
        <v>69</v>
      </c>
      <c r="B78" s="38" t="s">
        <v>44</v>
      </c>
      <c r="C78" s="38" t="s">
        <v>5</v>
      </c>
      <c r="D78" s="39">
        <f>'40204810200000000013'!D77/1000</f>
        <v>12313.809150000001</v>
      </c>
      <c r="E78" s="39">
        <f>'40204810200000000013'!E77/1000</f>
        <v>14407.549800000001</v>
      </c>
      <c r="F78" s="39">
        <f>'40204810200000000013'!F77/1000</f>
        <v>14985.737650000001</v>
      </c>
      <c r="G78" s="50">
        <f t="shared" si="4"/>
        <v>2671.9285</v>
      </c>
      <c r="H78" s="39">
        <f t="shared" si="7"/>
        <v>121.6986349833106</v>
      </c>
      <c r="I78" s="39">
        <f t="shared" si="5"/>
        <v>578.18785000000025</v>
      </c>
      <c r="J78" s="51">
        <f t="shared" si="6"/>
        <v>1.0401308937346168</v>
      </c>
      <c r="K78" s="31">
        <f>'40204810200000000013'!K77/1000</f>
        <v>15310.044599999999</v>
      </c>
      <c r="L78" s="29">
        <f>'40204810200000000013'!L77/1000</f>
        <v>15309.204599999999</v>
      </c>
    </row>
    <row r="79" spans="1:12" outlineLevel="2" x14ac:dyDescent="0.25">
      <c r="A79" s="45" t="s">
        <v>72</v>
      </c>
      <c r="B79" s="42" t="s">
        <v>44</v>
      </c>
      <c r="C79" s="38" t="s">
        <v>8</v>
      </c>
      <c r="D79" s="39">
        <f>'40204810200000000013'!D78/1000</f>
        <v>604.62007999999992</v>
      </c>
      <c r="E79" s="39">
        <f>'40204810200000000013'!E78/1000</f>
        <v>56664.613850000002</v>
      </c>
      <c r="F79" s="39">
        <f>'40204810200000000013'!F78/1000</f>
        <v>52412.600280000006</v>
      </c>
      <c r="G79" s="50">
        <f t="shared" si="4"/>
        <v>51807.980200000005</v>
      </c>
      <c r="H79" s="39">
        <f t="shared" si="7"/>
        <v>8668.6833622859522</v>
      </c>
      <c r="I79" s="39">
        <f t="shared" si="5"/>
        <v>-4252.0135699999955</v>
      </c>
      <c r="J79" s="51">
        <f t="shared" si="6"/>
        <v>0.92496174806280806</v>
      </c>
      <c r="K79" s="31">
        <f>'40204810200000000013'!K78/1000</f>
        <v>53455.071680000001</v>
      </c>
      <c r="L79" s="29">
        <f>'40204810200000000013'!L78/1000</f>
        <v>53650.222139999998</v>
      </c>
    </row>
    <row r="80" spans="1:12" ht="33.75" outlineLevel="2" x14ac:dyDescent="0.25">
      <c r="A80" s="41" t="s">
        <v>104</v>
      </c>
      <c r="B80" s="42" t="s">
        <v>44</v>
      </c>
      <c r="C80" s="38" t="s">
        <v>9</v>
      </c>
      <c r="D80" s="39">
        <f>'40204810200000000013'!D79/1000</f>
        <v>0</v>
      </c>
      <c r="E80" s="39">
        <f>'40204810200000000013'!E79/1000</f>
        <v>9948.6146800000006</v>
      </c>
      <c r="F80" s="39">
        <f>'40204810200000000013'!F79/1000</f>
        <v>8798.1369900000009</v>
      </c>
      <c r="G80" s="50">
        <f t="shared" si="4"/>
        <v>8798.1369900000009</v>
      </c>
      <c r="H80" s="39">
        <v>0</v>
      </c>
      <c r="I80" s="39">
        <f t="shared" si="5"/>
        <v>-1150.4776899999997</v>
      </c>
      <c r="J80" s="51">
        <f t="shared" si="6"/>
        <v>0.884358000887014</v>
      </c>
      <c r="K80" s="31">
        <f>'40204810200000000013'!K79/1000</f>
        <v>8965.8379600000007</v>
      </c>
      <c r="L80" s="29">
        <f>'40204810200000000013'!L79/1000</f>
        <v>8965.8379600000007</v>
      </c>
    </row>
    <row r="81" spans="1:12" ht="45" outlineLevel="2" x14ac:dyDescent="0.25">
      <c r="A81" s="41" t="s">
        <v>74</v>
      </c>
      <c r="B81" s="42" t="s">
        <v>44</v>
      </c>
      <c r="C81" s="38" t="s">
        <v>11</v>
      </c>
      <c r="D81" s="39">
        <f>'40204810200000000013'!D80/1000</f>
        <v>0</v>
      </c>
      <c r="E81" s="39">
        <f>'40204810200000000013'!E80/1000</f>
        <v>7369.21468</v>
      </c>
      <c r="F81" s="39">
        <f>'40204810200000000013'!F80/1000</f>
        <v>7943.7369900000003</v>
      </c>
      <c r="G81" s="50">
        <f t="shared" si="4"/>
        <v>7943.7369900000003</v>
      </c>
      <c r="H81" s="39">
        <v>0</v>
      </c>
      <c r="I81" s="39">
        <f t="shared" si="5"/>
        <v>574.52231000000029</v>
      </c>
      <c r="J81" s="51">
        <f t="shared" si="6"/>
        <v>1.0779624878563043</v>
      </c>
      <c r="K81" s="31">
        <f>'40204810200000000013'!K80/1000</f>
        <v>8111.4379600000002</v>
      </c>
      <c r="L81" s="29">
        <f>'40204810200000000013'!L80/1000</f>
        <v>8111.4379600000002</v>
      </c>
    </row>
    <row r="82" spans="1:12" ht="33.75" outlineLevel="2" x14ac:dyDescent="0.25">
      <c r="A82" s="41" t="s">
        <v>75</v>
      </c>
      <c r="B82" s="42" t="s">
        <v>44</v>
      </c>
      <c r="C82" s="38" t="s">
        <v>12</v>
      </c>
      <c r="D82" s="39">
        <f>'40204810200000000013'!D81/1000</f>
        <v>0</v>
      </c>
      <c r="E82" s="39">
        <f>'40204810200000000013'!E81/1000</f>
        <v>2579.4</v>
      </c>
      <c r="F82" s="39">
        <f>'40204810200000000013'!F81/1000</f>
        <v>854.4</v>
      </c>
      <c r="G82" s="50">
        <f t="shared" si="4"/>
        <v>854.4</v>
      </c>
      <c r="H82" s="39">
        <v>0</v>
      </c>
      <c r="I82" s="39">
        <f t="shared" si="5"/>
        <v>-1725</v>
      </c>
      <c r="J82" s="51">
        <f t="shared" si="6"/>
        <v>0.33123982321470108</v>
      </c>
      <c r="K82" s="31">
        <f>'40204810200000000013'!K81/1000</f>
        <v>854.4</v>
      </c>
      <c r="L82" s="29">
        <f>'40204810200000000013'!L81/1000</f>
        <v>854.4</v>
      </c>
    </row>
    <row r="83" spans="1:12" outlineLevel="1" x14ac:dyDescent="0.25">
      <c r="A83" s="45" t="s">
        <v>105</v>
      </c>
      <c r="B83" s="42" t="s">
        <v>44</v>
      </c>
      <c r="C83" s="38" t="s">
        <v>13</v>
      </c>
      <c r="D83" s="39">
        <f>'40204810200000000013'!D82/1000</f>
        <v>127031.79698</v>
      </c>
      <c r="E83" s="39">
        <f>'40204810200000000013'!E82/1000</f>
        <v>215747.24552</v>
      </c>
      <c r="F83" s="39">
        <f>'40204810200000000013'!F82/1000</f>
        <v>201933.61034000001</v>
      </c>
      <c r="G83" s="50">
        <f t="shared" si="4"/>
        <v>74901.813360000015</v>
      </c>
      <c r="H83" s="39">
        <f t="shared" si="7"/>
        <v>158.96304322278667</v>
      </c>
      <c r="I83" s="39">
        <f t="shared" si="5"/>
        <v>-13813.635179999983</v>
      </c>
      <c r="J83" s="51">
        <f t="shared" si="6"/>
        <v>0.93597306354152532</v>
      </c>
      <c r="K83" s="31">
        <f>'40204810200000000013'!K82/1000</f>
        <v>157217.79250000001</v>
      </c>
      <c r="L83" s="29">
        <f>'40204810200000000013'!L82/1000</f>
        <v>158571.3517</v>
      </c>
    </row>
    <row r="84" spans="1:12" outlineLevel="2" x14ac:dyDescent="0.25">
      <c r="A84" s="43" t="s">
        <v>96</v>
      </c>
      <c r="B84" s="38" t="s">
        <v>44</v>
      </c>
      <c r="C84" s="38" t="s">
        <v>45</v>
      </c>
      <c r="D84" s="39">
        <f>'40204810200000000013'!D83/1000</f>
        <v>7759.9613399999998</v>
      </c>
      <c r="E84" s="39">
        <f>'40204810200000000013'!E83/1000</f>
        <v>10203.950000000001</v>
      </c>
      <c r="F84" s="39">
        <f>'40204810200000000013'!F83/1000</f>
        <v>10395.64</v>
      </c>
      <c r="G84" s="50">
        <f t="shared" si="4"/>
        <v>2635.6786599999996</v>
      </c>
      <c r="H84" s="39">
        <f t="shared" si="7"/>
        <v>133.96510039829656</v>
      </c>
      <c r="I84" s="39">
        <f t="shared" si="5"/>
        <v>191.68999999999869</v>
      </c>
      <c r="J84" s="51">
        <f t="shared" si="6"/>
        <v>1.018785862337624</v>
      </c>
      <c r="K84" s="31">
        <f>'40204810200000000013'!K83/1000</f>
        <v>10945.102500000001</v>
      </c>
      <c r="L84" s="29">
        <f>'40204810200000000013'!L83/1000</f>
        <v>10945.8825</v>
      </c>
    </row>
    <row r="85" spans="1:12" outlineLevel="1" x14ac:dyDescent="0.25">
      <c r="A85" s="37" t="s">
        <v>90</v>
      </c>
      <c r="B85" s="38" t="s">
        <v>44</v>
      </c>
      <c r="C85" s="38" t="s">
        <v>36</v>
      </c>
      <c r="D85" s="39">
        <f>'40204810200000000013'!D84/1000</f>
        <v>20349.90107</v>
      </c>
      <c r="E85" s="39">
        <f>'40204810200000000013'!E84/1000</f>
        <v>18875.584280000003</v>
      </c>
      <c r="F85" s="39">
        <f>'40204810200000000013'!F84/1000</f>
        <v>19900</v>
      </c>
      <c r="G85" s="50">
        <f t="shared" si="4"/>
        <v>-449.90106999999989</v>
      </c>
      <c r="H85" s="39">
        <f t="shared" si="7"/>
        <v>97.78917318343504</v>
      </c>
      <c r="I85" s="39">
        <f t="shared" si="5"/>
        <v>1024.4157199999972</v>
      </c>
      <c r="J85" s="51">
        <f t="shared" si="6"/>
        <v>1.0542720005274453</v>
      </c>
      <c r="K85" s="31">
        <f>'40204810200000000013'!K84/1000</f>
        <v>20000</v>
      </c>
      <c r="L85" s="29">
        <f>'40204810200000000013'!L84/1000</f>
        <v>21348.0792</v>
      </c>
    </row>
    <row r="86" spans="1:12" outlineLevel="2" x14ac:dyDescent="0.25">
      <c r="A86" s="37" t="s">
        <v>97</v>
      </c>
      <c r="B86" s="38" t="s">
        <v>44</v>
      </c>
      <c r="C86" s="38" t="s">
        <v>46</v>
      </c>
      <c r="D86" s="39">
        <f>'40204810200000000013'!D85/1000</f>
        <v>98822.825030000007</v>
      </c>
      <c r="E86" s="39">
        <f>'40204810200000000013'!E85/1000</f>
        <v>186567.61124</v>
      </c>
      <c r="F86" s="39">
        <f>'40204810200000000013'!F85/1000</f>
        <v>171524.67034000001</v>
      </c>
      <c r="G86" s="50">
        <f t="shared" si="4"/>
        <v>72701.845310000004</v>
      </c>
      <c r="H86" s="39">
        <f t="shared" si="7"/>
        <v>173.56786783612961</v>
      </c>
      <c r="I86" s="39">
        <f t="shared" si="5"/>
        <v>-15042.940899999987</v>
      </c>
      <c r="J86" s="51">
        <f t="shared" si="6"/>
        <v>0.91937002998527539</v>
      </c>
      <c r="K86" s="31">
        <f>'40204810200000000013'!K85/1000</f>
        <v>126155.69</v>
      </c>
      <c r="L86" s="29">
        <f>'40204810200000000013'!L85/1000</f>
        <v>126155.69</v>
      </c>
    </row>
    <row r="87" spans="1:12" ht="22.5" outlineLevel="2" x14ac:dyDescent="0.25">
      <c r="A87" s="37" t="s">
        <v>77</v>
      </c>
      <c r="B87" s="38" t="s">
        <v>44</v>
      </c>
      <c r="C87" s="38" t="s">
        <v>15</v>
      </c>
      <c r="D87" s="39">
        <f>'40204810200000000013'!D86/1000</f>
        <v>99.109539999999996</v>
      </c>
      <c r="E87" s="39">
        <f>'40204810200000000013'!E86/1000</f>
        <v>100.1</v>
      </c>
      <c r="F87" s="39">
        <f>'40204810200000000013'!F86/1000</f>
        <v>113.3</v>
      </c>
      <c r="G87" s="50">
        <f t="shared" si="4"/>
        <v>14.190460000000002</v>
      </c>
      <c r="H87" s="39">
        <f t="shared" si="7"/>
        <v>114.31795566804163</v>
      </c>
      <c r="I87" s="39">
        <f t="shared" si="5"/>
        <v>13.200000000000003</v>
      </c>
      <c r="J87" s="51">
        <f t="shared" si="6"/>
        <v>1.1318681318681318</v>
      </c>
      <c r="K87" s="31">
        <f>'40204810200000000013'!K86/1000</f>
        <v>117</v>
      </c>
      <c r="L87" s="29">
        <f>'40204810200000000013'!L86/1000</f>
        <v>121.7</v>
      </c>
    </row>
    <row r="88" spans="1:12" ht="22.5" outlineLevel="1" x14ac:dyDescent="0.25">
      <c r="A88" s="37" t="s">
        <v>110</v>
      </c>
      <c r="B88" s="38" t="s">
        <v>44</v>
      </c>
      <c r="C88" s="38" t="s">
        <v>47</v>
      </c>
      <c r="D88" s="39">
        <f>'40204810200000000013'!D87/1000</f>
        <v>119110.166</v>
      </c>
      <c r="E88" s="39">
        <f>'40204810200000000013'!E87/1000</f>
        <v>154653.51618999999</v>
      </c>
      <c r="F88" s="39">
        <f>'40204810200000000013'!F87/1000</f>
        <v>149768.58327</v>
      </c>
      <c r="G88" s="50">
        <f t="shared" si="4"/>
        <v>30658.417270000005</v>
      </c>
      <c r="H88" s="39">
        <f t="shared" si="7"/>
        <v>125.73954709289885</v>
      </c>
      <c r="I88" s="39">
        <f t="shared" si="5"/>
        <v>-4884.932919999992</v>
      </c>
      <c r="J88" s="51">
        <f t="shared" si="6"/>
        <v>0.96841369636886498</v>
      </c>
      <c r="K88" s="31">
        <f>'40204810200000000013'!K87/1000</f>
        <v>86640.42362999999</v>
      </c>
      <c r="L88" s="29">
        <f>'40204810200000000013'!L87/1000</f>
        <v>86302.957899999994</v>
      </c>
    </row>
    <row r="89" spans="1:12" outlineLevel="2" x14ac:dyDescent="0.25">
      <c r="A89" s="37" t="s">
        <v>87</v>
      </c>
      <c r="B89" s="38" t="s">
        <v>44</v>
      </c>
      <c r="C89" s="38" t="s">
        <v>48</v>
      </c>
      <c r="D89" s="39">
        <f>'40204810200000000013'!D88/1000</f>
        <v>1689.8511000000001</v>
      </c>
      <c r="E89" s="39">
        <f>'40204810200000000013'!E88/1000</f>
        <v>5538.8177900000001</v>
      </c>
      <c r="F89" s="39">
        <f>'40204810200000000013'!F88/1000</f>
        <v>4600</v>
      </c>
      <c r="G89" s="50">
        <f t="shared" si="4"/>
        <v>2910.1489000000001</v>
      </c>
      <c r="H89" s="39">
        <f t="shared" si="7"/>
        <v>272.2133328788554</v>
      </c>
      <c r="I89" s="39">
        <f t="shared" si="5"/>
        <v>-938.81779000000006</v>
      </c>
      <c r="J89" s="51">
        <f t="shared" si="6"/>
        <v>0.83050213500523906</v>
      </c>
      <c r="K89" s="31">
        <f>'40204810200000000013'!K88/1000</f>
        <v>4100</v>
      </c>
      <c r="L89" s="29">
        <f>'40204810200000000013'!L88/1000</f>
        <v>4100</v>
      </c>
    </row>
    <row r="90" spans="1:12" x14ac:dyDescent="0.25">
      <c r="A90" s="37" t="s">
        <v>88</v>
      </c>
      <c r="B90" s="38" t="s">
        <v>44</v>
      </c>
      <c r="C90" s="38" t="s">
        <v>49</v>
      </c>
      <c r="D90" s="39">
        <f>'40204810200000000013'!D89/1000</f>
        <v>5577.9388200000003</v>
      </c>
      <c r="E90" s="39">
        <f>'40204810200000000013'!E89/1000</f>
        <v>19929.679510000002</v>
      </c>
      <c r="F90" s="39">
        <f>'40204810200000000013'!F89/1000</f>
        <v>27688.507969999999</v>
      </c>
      <c r="G90" s="50">
        <f t="shared" si="4"/>
        <v>22110.569149999999</v>
      </c>
      <c r="H90" s="39">
        <f t="shared" si="7"/>
        <v>496.393181487064</v>
      </c>
      <c r="I90" s="39">
        <f t="shared" si="5"/>
        <v>7758.828459999997</v>
      </c>
      <c r="J90" s="51">
        <f t="shared" si="6"/>
        <v>1.3893102473678463</v>
      </c>
      <c r="K90" s="31">
        <f>'40204810200000000013'!K89/1000</f>
        <v>12246.5</v>
      </c>
      <c r="L90" s="29">
        <f>'40204810200000000013'!L89/1000</f>
        <v>12146.5</v>
      </c>
    </row>
    <row r="91" spans="1:12" outlineLevel="1" x14ac:dyDescent="0.25">
      <c r="A91" s="37" t="s">
        <v>98</v>
      </c>
      <c r="B91" s="38" t="s">
        <v>44</v>
      </c>
      <c r="C91" s="38" t="s">
        <v>50</v>
      </c>
      <c r="D91" s="39">
        <f>'40204810200000000013'!D90/1000</f>
        <v>83800.403439999995</v>
      </c>
      <c r="E91" s="39">
        <f>'40204810200000000013'!E90/1000</f>
        <v>100516.65248</v>
      </c>
      <c r="F91" s="39">
        <f>'40204810200000000013'!F90/1000</f>
        <v>88640.356189999991</v>
      </c>
      <c r="G91" s="50">
        <f t="shared" si="4"/>
        <v>4839.9527499999967</v>
      </c>
      <c r="H91" s="39">
        <f t="shared" si="7"/>
        <v>105.77557213488278</v>
      </c>
      <c r="I91" s="39">
        <f t="shared" si="5"/>
        <v>-11876.296290000013</v>
      </c>
      <c r="J91" s="51">
        <f t="shared" si="6"/>
        <v>0.88184747505033489</v>
      </c>
      <c r="K91" s="31">
        <f>'40204810200000000013'!K90/1000</f>
        <v>40874.052799999998</v>
      </c>
      <c r="L91" s="29">
        <f>'40204810200000000013'!L90/1000</f>
        <v>40554.253509999995</v>
      </c>
    </row>
    <row r="92" spans="1:12" ht="22.5" outlineLevel="2" x14ac:dyDescent="0.25">
      <c r="A92" s="37" t="s">
        <v>99</v>
      </c>
      <c r="B92" s="38" t="s">
        <v>44</v>
      </c>
      <c r="C92" s="38" t="s">
        <v>51</v>
      </c>
      <c r="D92" s="39">
        <f>'40204810200000000013'!D91/1000</f>
        <v>28041.97264</v>
      </c>
      <c r="E92" s="39">
        <f>'40204810200000000013'!E91/1000</f>
        <v>28668.366409999999</v>
      </c>
      <c r="F92" s="39">
        <f>'40204810200000000013'!F91/1000</f>
        <v>28839.719110000002</v>
      </c>
      <c r="G92" s="50">
        <f t="shared" si="4"/>
        <v>797.74647000000186</v>
      </c>
      <c r="H92" s="39">
        <f t="shared" si="7"/>
        <v>102.84483007041405</v>
      </c>
      <c r="I92" s="39">
        <f t="shared" si="5"/>
        <v>171.3527000000031</v>
      </c>
      <c r="J92" s="51">
        <f t="shared" si="6"/>
        <v>1.0059770653670812</v>
      </c>
      <c r="K92" s="31">
        <f>'40204810200000000013'!K91/1000</f>
        <v>29419.87083</v>
      </c>
      <c r="L92" s="29">
        <f>'40204810200000000013'!L91/1000</f>
        <v>29502.204389999995</v>
      </c>
    </row>
    <row r="93" spans="1:12" outlineLevel="2" x14ac:dyDescent="0.25">
      <c r="A93" s="37" t="s">
        <v>113</v>
      </c>
      <c r="B93" s="38" t="s">
        <v>44</v>
      </c>
      <c r="C93" s="38" t="s">
        <v>16</v>
      </c>
      <c r="D93" s="39">
        <f>'40204810200000000013'!D92/1000</f>
        <v>523</v>
      </c>
      <c r="E93" s="39">
        <f>'40204810200000000013'!E92/1000</f>
        <v>700</v>
      </c>
      <c r="F93" s="39">
        <f>'40204810200000000013'!F92/1000</f>
        <v>1200</v>
      </c>
      <c r="G93" s="50">
        <f t="shared" si="4"/>
        <v>677</v>
      </c>
      <c r="H93" s="39">
        <f t="shared" si="7"/>
        <v>229.44550669216062</v>
      </c>
      <c r="I93" s="39">
        <f t="shared" si="5"/>
        <v>500</v>
      </c>
      <c r="J93" s="51">
        <f t="shared" si="6"/>
        <v>1.7142857142857142</v>
      </c>
      <c r="K93" s="31">
        <f>'40204810200000000013'!K92/1000</f>
        <v>0</v>
      </c>
      <c r="L93" s="29">
        <f>'40204810200000000013'!L92/1000</f>
        <v>0</v>
      </c>
    </row>
    <row r="94" spans="1:12" ht="22.5" x14ac:dyDescent="0.25">
      <c r="A94" s="40" t="s">
        <v>100</v>
      </c>
      <c r="B94" s="38" t="s">
        <v>44</v>
      </c>
      <c r="C94" s="38" t="s">
        <v>17</v>
      </c>
      <c r="D94" s="39">
        <f>'40204810200000000013'!D93/1000</f>
        <v>523</v>
      </c>
      <c r="E94" s="39">
        <f>'40204810200000000013'!E93/1000</f>
        <v>700</v>
      </c>
      <c r="F94" s="39">
        <f>'40204810200000000013'!F93/1000</f>
        <v>1200</v>
      </c>
      <c r="G94" s="50">
        <f t="shared" si="4"/>
        <v>677</v>
      </c>
      <c r="H94" s="39">
        <f t="shared" si="7"/>
        <v>229.44550669216062</v>
      </c>
      <c r="I94" s="39">
        <f t="shared" si="5"/>
        <v>500</v>
      </c>
      <c r="J94" s="51">
        <f t="shared" si="6"/>
        <v>1.7142857142857142</v>
      </c>
      <c r="K94" s="31">
        <f>'40204810200000000013'!K93/1000</f>
        <v>0</v>
      </c>
      <c r="L94" s="29">
        <f>'40204810200000000013'!L93/1000</f>
        <v>0</v>
      </c>
    </row>
    <row r="95" spans="1:12" outlineLevel="1" x14ac:dyDescent="0.25">
      <c r="A95" s="41" t="s">
        <v>106</v>
      </c>
      <c r="B95" s="42" t="s">
        <v>44</v>
      </c>
      <c r="C95" s="38" t="s">
        <v>18</v>
      </c>
      <c r="D95" s="39">
        <f>'40204810200000000013'!D94/1000</f>
        <v>0</v>
      </c>
      <c r="E95" s="39">
        <f>'40204810200000000013'!E94/1000</f>
        <v>498655.13990000001</v>
      </c>
      <c r="F95" s="39">
        <f>'40204810200000000013'!F94/1000</f>
        <v>968491.28626999992</v>
      </c>
      <c r="G95" s="50">
        <f t="shared" si="4"/>
        <v>968491.28626999992</v>
      </c>
      <c r="H95" s="39">
        <v>0</v>
      </c>
      <c r="I95" s="39">
        <f t="shared" si="5"/>
        <v>469836.14636999991</v>
      </c>
      <c r="J95" s="51">
        <f t="shared" si="6"/>
        <v>1.9422065647698339</v>
      </c>
      <c r="K95" s="31">
        <f>'40204810200000000013'!K94/1000</f>
        <v>198882.00700000001</v>
      </c>
      <c r="L95" s="29">
        <f>'40204810200000000013'!L94/1000</f>
        <v>0</v>
      </c>
    </row>
    <row r="96" spans="1:12" outlineLevel="2" x14ac:dyDescent="0.25">
      <c r="A96" s="41" t="s">
        <v>78</v>
      </c>
      <c r="B96" s="42" t="s">
        <v>44</v>
      </c>
      <c r="C96" s="38" t="s">
        <v>19</v>
      </c>
      <c r="D96" s="39">
        <f>'40204810200000000013'!D95/1000</f>
        <v>0</v>
      </c>
      <c r="E96" s="39">
        <f>'40204810200000000013'!E95/1000</f>
        <v>108624.51617</v>
      </c>
      <c r="F96" s="39">
        <f>'40204810200000000013'!F95/1000</f>
        <v>190865.5</v>
      </c>
      <c r="G96" s="50">
        <f t="shared" si="4"/>
        <v>190865.5</v>
      </c>
      <c r="H96" s="39">
        <v>0</v>
      </c>
      <c r="I96" s="39">
        <f t="shared" si="5"/>
        <v>82240.983829999997</v>
      </c>
      <c r="J96" s="51">
        <f t="shared" si="6"/>
        <v>1.7571125444765237</v>
      </c>
      <c r="K96" s="31">
        <f>'40204810200000000013'!K95/1000</f>
        <v>198882.00700000001</v>
      </c>
      <c r="L96" s="29">
        <f>'40204810200000000013'!L95/1000</f>
        <v>0</v>
      </c>
    </row>
    <row r="97" spans="1:12" outlineLevel="2" x14ac:dyDescent="0.25">
      <c r="A97" s="41" t="s">
        <v>79</v>
      </c>
      <c r="B97" s="42" t="s">
        <v>44</v>
      </c>
      <c r="C97" s="38" t="s">
        <v>20</v>
      </c>
      <c r="D97" s="39">
        <f>'40204810200000000013'!D96/1000</f>
        <v>0</v>
      </c>
      <c r="E97" s="39">
        <f>'40204810200000000013'!E96/1000</f>
        <v>390030.62372999999</v>
      </c>
      <c r="F97" s="39">
        <f>'40204810200000000013'!F96/1000</f>
        <v>777625.78626999992</v>
      </c>
      <c r="G97" s="50">
        <f t="shared" si="4"/>
        <v>777625.78626999992</v>
      </c>
      <c r="H97" s="39">
        <v>0</v>
      </c>
      <c r="I97" s="39">
        <f t="shared" si="5"/>
        <v>387595.16253999993</v>
      </c>
      <c r="J97" s="51">
        <f t="shared" si="6"/>
        <v>1.9937557180338588</v>
      </c>
      <c r="K97" s="31">
        <f>'40204810200000000013'!K96/1000</f>
        <v>0</v>
      </c>
      <c r="L97" s="29">
        <f>'40204810200000000013'!L96/1000</f>
        <v>0</v>
      </c>
    </row>
    <row r="98" spans="1:12" x14ac:dyDescent="0.25">
      <c r="A98" s="41" t="s">
        <v>112</v>
      </c>
      <c r="B98" s="42" t="s">
        <v>44</v>
      </c>
      <c r="C98" s="38" t="s">
        <v>41</v>
      </c>
      <c r="D98" s="39">
        <f>'40204810200000000013'!D97/1000</f>
        <v>0</v>
      </c>
      <c r="E98" s="39">
        <f>'40204810200000000013'!E97/1000</f>
        <v>1665.86</v>
      </c>
      <c r="F98" s="39">
        <f>'40204810200000000013'!F97/1000</f>
        <v>1484</v>
      </c>
      <c r="G98" s="50">
        <f t="shared" si="4"/>
        <v>1484</v>
      </c>
      <c r="H98" s="39">
        <v>0</v>
      </c>
      <c r="I98" s="39">
        <f t="shared" si="5"/>
        <v>-181.8599999999999</v>
      </c>
      <c r="J98" s="51">
        <f t="shared" si="6"/>
        <v>0.89083116228254478</v>
      </c>
      <c r="K98" s="31">
        <f>'40204810200000000013'!K97/1000</f>
        <v>1500</v>
      </c>
      <c r="L98" s="29">
        <f>'40204810200000000013'!L97/1000</f>
        <v>1500</v>
      </c>
    </row>
    <row r="99" spans="1:12" ht="22.5" outlineLevel="1" x14ac:dyDescent="0.25">
      <c r="A99" s="41" t="s">
        <v>95</v>
      </c>
      <c r="B99" s="42" t="s">
        <v>44</v>
      </c>
      <c r="C99" s="38" t="s">
        <v>43</v>
      </c>
      <c r="D99" s="39">
        <f>'40204810200000000013'!D98/1000</f>
        <v>0</v>
      </c>
      <c r="E99" s="39">
        <f>'40204810200000000013'!E98/1000</f>
        <v>1665.86</v>
      </c>
      <c r="F99" s="39">
        <f>'40204810200000000013'!F98/1000</f>
        <v>1484</v>
      </c>
      <c r="G99" s="50">
        <f t="shared" si="4"/>
        <v>1484</v>
      </c>
      <c r="H99" s="39">
        <v>0</v>
      </c>
      <c r="I99" s="39">
        <f t="shared" si="5"/>
        <v>-181.8599999999999</v>
      </c>
      <c r="J99" s="51">
        <f t="shared" si="6"/>
        <v>0.89083116228254478</v>
      </c>
      <c r="K99" s="31">
        <f>'40204810200000000013'!K98/1000</f>
        <v>1500</v>
      </c>
      <c r="L99" s="29">
        <f>'40204810200000000013'!L98/1000</f>
        <v>1500</v>
      </c>
    </row>
    <row r="100" spans="1:12" outlineLevel="2" x14ac:dyDescent="0.25">
      <c r="A100" s="43" t="s">
        <v>107</v>
      </c>
      <c r="B100" s="38" t="s">
        <v>44</v>
      </c>
      <c r="C100" s="38" t="s">
        <v>22</v>
      </c>
      <c r="D100" s="39">
        <f>'40204810200000000013'!D99/1000</f>
        <v>399.15091999999999</v>
      </c>
      <c r="E100" s="39">
        <f>'40204810200000000013'!E99/1000</f>
        <v>618.15800000000002</v>
      </c>
      <c r="F100" s="39">
        <f>'40204810200000000013'!F99/1000</f>
        <v>820.928</v>
      </c>
      <c r="G100" s="50">
        <f t="shared" si="4"/>
        <v>421.77708000000001</v>
      </c>
      <c r="H100" s="39">
        <f t="shared" si="7"/>
        <v>205.66857267922617</v>
      </c>
      <c r="I100" s="39">
        <f t="shared" si="5"/>
        <v>202.76999999999998</v>
      </c>
      <c r="J100" s="51">
        <f t="shared" si="6"/>
        <v>1.3280229326482873</v>
      </c>
      <c r="K100" s="31">
        <f>'40204810200000000013'!K99/1000</f>
        <v>847.83100000000002</v>
      </c>
      <c r="L100" s="29">
        <f>'40204810200000000013'!L99/1000</f>
        <v>847.83100000000002</v>
      </c>
    </row>
    <row r="101" spans="1:12" outlineLevel="2" x14ac:dyDescent="0.25">
      <c r="A101" s="37" t="s">
        <v>81</v>
      </c>
      <c r="B101" s="38" t="s">
        <v>44</v>
      </c>
      <c r="C101" s="38" t="s">
        <v>24</v>
      </c>
      <c r="D101" s="39">
        <f>'40204810200000000013'!D100/1000</f>
        <v>94.150919999999999</v>
      </c>
      <c r="E101" s="39">
        <f>'40204810200000000013'!E100/1000</f>
        <v>415.5</v>
      </c>
      <c r="F101" s="39">
        <f>'40204810200000000013'!F100/1000</f>
        <v>407.4</v>
      </c>
      <c r="G101" s="50">
        <f t="shared" si="4"/>
        <v>313.24907999999999</v>
      </c>
      <c r="H101" s="39">
        <f t="shared" si="7"/>
        <v>432.70952636469195</v>
      </c>
      <c r="I101" s="39">
        <f t="shared" si="5"/>
        <v>-8.1000000000000227</v>
      </c>
      <c r="J101" s="51">
        <f t="shared" si="6"/>
        <v>0.98050541516245482</v>
      </c>
      <c r="K101" s="31">
        <f>'40204810200000000013'!K100/1000</f>
        <v>407.4</v>
      </c>
      <c r="L101" s="29">
        <f>'40204810200000000013'!L100/1000</f>
        <v>407.4</v>
      </c>
    </row>
    <row r="102" spans="1:12" ht="22.5" outlineLevel="1" x14ac:dyDescent="0.25">
      <c r="A102" s="37" t="s">
        <v>93</v>
      </c>
      <c r="B102" s="38" t="s">
        <v>44</v>
      </c>
      <c r="C102" s="38" t="s">
        <v>39</v>
      </c>
      <c r="D102" s="39">
        <f>'40204810200000000013'!D101/1000</f>
        <v>305</v>
      </c>
      <c r="E102" s="39">
        <f>'40204810200000000013'!E101/1000</f>
        <v>202.65799999999999</v>
      </c>
      <c r="F102" s="39">
        <f>'40204810200000000013'!F101/1000</f>
        <v>413.52800000000002</v>
      </c>
      <c r="G102" s="50">
        <f t="shared" si="4"/>
        <v>108.52800000000002</v>
      </c>
      <c r="H102" s="39">
        <f t="shared" si="7"/>
        <v>135.58295081967213</v>
      </c>
      <c r="I102" s="39">
        <f t="shared" si="5"/>
        <v>210.87000000000003</v>
      </c>
      <c r="J102" s="51">
        <f t="shared" si="6"/>
        <v>2.0405214696681111</v>
      </c>
      <c r="K102" s="31">
        <f>'40204810200000000013'!K101/1000</f>
        <v>440.43099999999998</v>
      </c>
      <c r="L102" s="29">
        <f>'40204810200000000013'!L101/1000</f>
        <v>440.43099999999998</v>
      </c>
    </row>
    <row r="103" spans="1:12" outlineLevel="2" x14ac:dyDescent="0.25">
      <c r="A103" s="37" t="s">
        <v>108</v>
      </c>
      <c r="B103" s="38" t="s">
        <v>44</v>
      </c>
      <c r="C103" s="38" t="s">
        <v>26</v>
      </c>
      <c r="D103" s="39">
        <f>'40204810200000000013'!D102/1000</f>
        <v>792.12639000000001</v>
      </c>
      <c r="E103" s="39">
        <f>'40204810200000000013'!E102/1000</f>
        <v>1096.2009499999999</v>
      </c>
      <c r="F103" s="39">
        <f>'40204810200000000013'!F102/1000</f>
        <v>0</v>
      </c>
      <c r="G103" s="50">
        <f t="shared" si="4"/>
        <v>-792.12639000000001</v>
      </c>
      <c r="H103" s="39">
        <f t="shared" si="7"/>
        <v>0</v>
      </c>
      <c r="I103" s="39">
        <f t="shared" si="5"/>
        <v>-1096.2009499999999</v>
      </c>
      <c r="J103" s="51">
        <f t="shared" si="6"/>
        <v>0</v>
      </c>
      <c r="K103" s="31">
        <f>'40204810200000000013'!K102/1000</f>
        <v>0</v>
      </c>
      <c r="L103" s="29">
        <f>'40204810200000000013'!L102/1000</f>
        <v>0</v>
      </c>
    </row>
    <row r="104" spans="1:12" ht="22.5" outlineLevel="1" x14ac:dyDescent="0.25">
      <c r="A104" s="37" t="s">
        <v>83</v>
      </c>
      <c r="B104" s="38" t="s">
        <v>44</v>
      </c>
      <c r="C104" s="38" t="s">
        <v>27</v>
      </c>
      <c r="D104" s="39">
        <f>'40204810200000000013'!D103/1000</f>
        <v>792.12639000000001</v>
      </c>
      <c r="E104" s="39">
        <f>'40204810200000000013'!E103/1000</f>
        <v>1096.2009499999999</v>
      </c>
      <c r="F104" s="39">
        <f>'40204810200000000013'!F103/1000</f>
        <v>0</v>
      </c>
      <c r="G104" s="50">
        <f t="shared" si="4"/>
        <v>-792.12639000000001</v>
      </c>
      <c r="H104" s="39">
        <f t="shared" si="7"/>
        <v>0</v>
      </c>
      <c r="I104" s="39">
        <f t="shared" si="5"/>
        <v>-1096.2009499999999</v>
      </c>
      <c r="J104" s="51">
        <f t="shared" si="6"/>
        <v>0</v>
      </c>
      <c r="K104" s="31">
        <f>'40204810200000000013'!K103/1000</f>
        <v>0</v>
      </c>
      <c r="L104" s="29">
        <f>'40204810200000000013'!L103/1000</f>
        <v>0</v>
      </c>
    </row>
    <row r="105" spans="1:12" s="11" customFormat="1" ht="21" outlineLevel="2" x14ac:dyDescent="0.2">
      <c r="A105" s="34" t="s">
        <v>119</v>
      </c>
      <c r="B105" s="35" t="s">
        <v>52</v>
      </c>
      <c r="C105" s="35" t="s">
        <v>2</v>
      </c>
      <c r="D105" s="36">
        <f>'40204810200000000013'!D104/1000</f>
        <v>9630.166220000001</v>
      </c>
      <c r="E105" s="36">
        <f>'40204810200000000013'!E104/1000</f>
        <v>9939.9033299999992</v>
      </c>
      <c r="F105" s="36">
        <f>'40204810200000000013'!F104/1000</f>
        <v>10539.245939999999</v>
      </c>
      <c r="G105" s="48">
        <f t="shared" si="4"/>
        <v>909.07971999999791</v>
      </c>
      <c r="H105" s="36">
        <f t="shared" si="7"/>
        <v>109.43991722709848</v>
      </c>
      <c r="I105" s="36">
        <f t="shared" si="5"/>
        <v>599.34260999999969</v>
      </c>
      <c r="J105" s="49">
        <f t="shared" si="6"/>
        <v>1.0602966236292359</v>
      </c>
      <c r="K105" s="30">
        <f>'40204810200000000013'!K104/1000</f>
        <v>10744.839</v>
      </c>
      <c r="L105" s="26">
        <f>'40204810200000000013'!L104/1000</f>
        <v>10744.839</v>
      </c>
    </row>
    <row r="106" spans="1:12" ht="22.5" outlineLevel="2" x14ac:dyDescent="0.25">
      <c r="A106" s="37" t="s">
        <v>103</v>
      </c>
      <c r="B106" s="38" t="s">
        <v>52</v>
      </c>
      <c r="C106" s="38" t="s">
        <v>3</v>
      </c>
      <c r="D106" s="39">
        <f>'40204810200000000013'!D105/1000</f>
        <v>9630.166220000001</v>
      </c>
      <c r="E106" s="39">
        <f>'40204810200000000013'!E105/1000</f>
        <v>9939.9033299999992</v>
      </c>
      <c r="F106" s="39">
        <f>'40204810200000000013'!F105/1000</f>
        <v>10539.245939999999</v>
      </c>
      <c r="G106" s="50">
        <f t="shared" si="4"/>
        <v>909.07971999999791</v>
      </c>
      <c r="H106" s="39">
        <f t="shared" si="7"/>
        <v>109.43991722709848</v>
      </c>
      <c r="I106" s="39">
        <f t="shared" si="5"/>
        <v>599.34260999999969</v>
      </c>
      <c r="J106" s="51">
        <f t="shared" si="6"/>
        <v>1.0602966236292359</v>
      </c>
      <c r="K106" s="31">
        <f>'40204810200000000013'!K105/1000</f>
        <v>10744.839</v>
      </c>
      <c r="L106" s="29">
        <f>'40204810200000000013'!L105/1000</f>
        <v>10744.839</v>
      </c>
    </row>
    <row r="107" spans="1:12" ht="56.25" outlineLevel="1" x14ac:dyDescent="0.25">
      <c r="A107" s="37" t="s">
        <v>101</v>
      </c>
      <c r="B107" s="38" t="s">
        <v>52</v>
      </c>
      <c r="C107" s="38" t="s">
        <v>53</v>
      </c>
      <c r="D107" s="39">
        <f>'40204810200000000013'!D106/1000</f>
        <v>9063.8754200000003</v>
      </c>
      <c r="E107" s="39">
        <f>'40204810200000000013'!E106/1000</f>
        <v>9507.4033299999992</v>
      </c>
      <c r="F107" s="39">
        <f>'40204810200000000013'!F106/1000</f>
        <v>10045.095939999999</v>
      </c>
      <c r="G107" s="50">
        <f t="shared" si="4"/>
        <v>981.22051999999894</v>
      </c>
      <c r="H107" s="39">
        <f t="shared" si="7"/>
        <v>110.8256179010898</v>
      </c>
      <c r="I107" s="39">
        <f t="shared" si="5"/>
        <v>537.69261000000006</v>
      </c>
      <c r="J107" s="51">
        <f t="shared" si="6"/>
        <v>1.0565551487968692</v>
      </c>
      <c r="K107" s="31">
        <f>'40204810200000000013'!K106/1000</f>
        <v>10201.839</v>
      </c>
      <c r="L107" s="29">
        <f>'40204810200000000013'!L106/1000</f>
        <v>10258.839</v>
      </c>
    </row>
    <row r="108" spans="1:12" outlineLevel="2" x14ac:dyDescent="0.25">
      <c r="A108" s="37" t="s">
        <v>72</v>
      </c>
      <c r="B108" s="38" t="s">
        <v>52</v>
      </c>
      <c r="C108" s="38" t="s">
        <v>8</v>
      </c>
      <c r="D108" s="39">
        <f>'40204810200000000013'!D107/1000</f>
        <v>566.29079999999999</v>
      </c>
      <c r="E108" s="39">
        <f>'40204810200000000013'!E107/1000</f>
        <v>432.5</v>
      </c>
      <c r="F108" s="39">
        <f>'40204810200000000013'!F107/1000</f>
        <v>494.15</v>
      </c>
      <c r="G108" s="50">
        <f t="shared" si="4"/>
        <v>-72.140800000000013</v>
      </c>
      <c r="H108" s="39">
        <f t="shared" si="7"/>
        <v>87.26082076558545</v>
      </c>
      <c r="I108" s="39">
        <f t="shared" si="5"/>
        <v>61.649999999999977</v>
      </c>
      <c r="J108" s="51">
        <f t="shared" si="6"/>
        <v>1.1425433526011559</v>
      </c>
      <c r="K108" s="31">
        <f>'40204810200000000013'!K107/1000</f>
        <v>543</v>
      </c>
      <c r="L108" s="29">
        <f>'40204810200000000013'!L107/1000</f>
        <v>486</v>
      </c>
    </row>
    <row r="109" spans="1:12" s="11" customFormat="1" ht="21" x14ac:dyDescent="0.2">
      <c r="A109" s="34" t="s">
        <v>120</v>
      </c>
      <c r="B109" s="35" t="s">
        <v>54</v>
      </c>
      <c r="C109" s="35" t="s">
        <v>2</v>
      </c>
      <c r="D109" s="36">
        <f>'40204810200000000013'!D108/1000</f>
        <v>2294.81972</v>
      </c>
      <c r="E109" s="36">
        <f>'40204810200000000013'!E108/1000</f>
        <v>2551.1669200000001</v>
      </c>
      <c r="F109" s="36">
        <f>'40204810200000000013'!F108/1000</f>
        <v>3176.0552299999999</v>
      </c>
      <c r="G109" s="48">
        <f t="shared" si="4"/>
        <v>881.23550999999998</v>
      </c>
      <c r="H109" s="36">
        <f t="shared" si="7"/>
        <v>138.40107797226005</v>
      </c>
      <c r="I109" s="36">
        <f t="shared" si="5"/>
        <v>624.88830999999982</v>
      </c>
      <c r="J109" s="49">
        <f t="shared" si="6"/>
        <v>1.244942149845687</v>
      </c>
      <c r="K109" s="30">
        <f>'40204810200000000013'!K108/1000</f>
        <v>3210.6376599999999</v>
      </c>
      <c r="L109" s="26">
        <f>'40204810200000000013'!L108/1000</f>
        <v>3216.1003899999996</v>
      </c>
    </row>
    <row r="110" spans="1:12" ht="22.5" x14ac:dyDescent="0.25">
      <c r="A110" s="37" t="s">
        <v>103</v>
      </c>
      <c r="B110" s="38" t="s">
        <v>54</v>
      </c>
      <c r="C110" s="38" t="s">
        <v>3</v>
      </c>
      <c r="D110" s="39">
        <f>'40204810200000000013'!D109/1000</f>
        <v>2294.81972</v>
      </c>
      <c r="E110" s="39">
        <f>'40204810200000000013'!E109/1000</f>
        <v>2551.1669200000001</v>
      </c>
      <c r="F110" s="39">
        <f>'40204810200000000013'!F109/1000</f>
        <v>3176.0552299999999</v>
      </c>
      <c r="G110" s="50">
        <f t="shared" si="4"/>
        <v>881.23550999999998</v>
      </c>
      <c r="H110" s="39">
        <f t="shared" si="7"/>
        <v>138.40107797226005</v>
      </c>
      <c r="I110" s="39">
        <f t="shared" si="5"/>
        <v>624.88830999999982</v>
      </c>
      <c r="J110" s="51">
        <f t="shared" si="6"/>
        <v>1.244942149845687</v>
      </c>
      <c r="K110" s="31">
        <f>'40204810200000000013'!K109/1000</f>
        <v>3210.6376599999999</v>
      </c>
      <c r="L110" s="29">
        <f>'40204810200000000013'!L109/1000</f>
        <v>3216.1003899999996</v>
      </c>
    </row>
    <row r="111" spans="1:12" ht="45" x14ac:dyDescent="0.25">
      <c r="A111" s="37" t="s">
        <v>102</v>
      </c>
      <c r="B111" s="38" t="s">
        <v>54</v>
      </c>
      <c r="C111" s="38" t="s">
        <v>55</v>
      </c>
      <c r="D111" s="39">
        <f>'40204810200000000013'!D110/1000</f>
        <v>2173.6052599999998</v>
      </c>
      <c r="E111" s="39">
        <f>'40204810200000000013'!E110/1000</f>
        <v>2373.26692</v>
      </c>
      <c r="F111" s="39">
        <f>'40204810200000000013'!F110/1000</f>
        <v>2973.1552299999998</v>
      </c>
      <c r="G111" s="50">
        <f t="shared" si="4"/>
        <v>799.54997000000003</v>
      </c>
      <c r="H111" s="39">
        <f t="shared" si="7"/>
        <v>136.78450658515612</v>
      </c>
      <c r="I111" s="39">
        <f t="shared" si="5"/>
        <v>599.88830999999982</v>
      </c>
      <c r="J111" s="51">
        <f t="shared" si="6"/>
        <v>1.2527690016426807</v>
      </c>
      <c r="K111" s="31">
        <f>'40204810200000000013'!K110/1000</f>
        <v>3035.6003899999996</v>
      </c>
      <c r="L111" s="29">
        <f>'40204810200000000013'!L110/1000</f>
        <v>3041.1003899999996</v>
      </c>
    </row>
    <row r="112" spans="1:12" x14ac:dyDescent="0.25">
      <c r="A112" s="37" t="s">
        <v>72</v>
      </c>
      <c r="B112" s="38" t="s">
        <v>54</v>
      </c>
      <c r="C112" s="38" t="s">
        <v>8</v>
      </c>
      <c r="D112" s="39">
        <f>'40204810200000000013'!D111/1000</f>
        <v>121.21446</v>
      </c>
      <c r="E112" s="39">
        <f>'40204810200000000013'!E111/1000</f>
        <v>177.9</v>
      </c>
      <c r="F112" s="39">
        <f>'40204810200000000013'!F111/1000</f>
        <v>202.9</v>
      </c>
      <c r="G112" s="50">
        <f t="shared" si="4"/>
        <v>81.685540000000003</v>
      </c>
      <c r="H112" s="39">
        <f t="shared" si="7"/>
        <v>167.38927022403104</v>
      </c>
      <c r="I112" s="39">
        <f t="shared" si="5"/>
        <v>25</v>
      </c>
      <c r="J112" s="51">
        <f t="shared" si="6"/>
        <v>1.1405283867341203</v>
      </c>
      <c r="K112" s="31">
        <f>'40204810200000000013'!K111/1000</f>
        <v>175.03727000000001</v>
      </c>
      <c r="L112" s="29">
        <f>'40204810200000000013'!L111/1000</f>
        <v>175</v>
      </c>
    </row>
    <row r="113" spans="1:12" s="11" customFormat="1" ht="21" x14ac:dyDescent="0.2">
      <c r="A113" s="34" t="s">
        <v>121</v>
      </c>
      <c r="B113" s="35" t="s">
        <v>56</v>
      </c>
      <c r="C113" s="35" t="s">
        <v>2</v>
      </c>
      <c r="D113" s="36">
        <f>'40204810200000000013'!D112/1000</f>
        <v>89122.033479999984</v>
      </c>
      <c r="E113" s="36">
        <f>'40204810200000000013'!E112/1000</f>
        <v>91088.121729999984</v>
      </c>
      <c r="F113" s="36">
        <f>'40204810200000000013'!F112/1000</f>
        <v>104407.02691</v>
      </c>
      <c r="G113" s="48">
        <f t="shared" si="4"/>
        <v>15284.993430000017</v>
      </c>
      <c r="H113" s="36">
        <f t="shared" si="7"/>
        <v>117.15063361231557</v>
      </c>
      <c r="I113" s="36">
        <f t="shared" si="5"/>
        <v>13318.905180000016</v>
      </c>
      <c r="J113" s="49">
        <f t="shared" si="6"/>
        <v>1.1462200002265874</v>
      </c>
      <c r="K113" s="30">
        <f>'40204810200000000013'!K112/1000</f>
        <v>85054.897460000007</v>
      </c>
      <c r="L113" s="26">
        <f>'40204810200000000013'!L112/1000</f>
        <v>83476.178280000007</v>
      </c>
    </row>
    <row r="114" spans="1:12" ht="22.5" x14ac:dyDescent="0.25">
      <c r="A114" s="37" t="s">
        <v>103</v>
      </c>
      <c r="B114" s="38" t="s">
        <v>56</v>
      </c>
      <c r="C114" s="38" t="s">
        <v>3</v>
      </c>
      <c r="D114" s="39">
        <f>'40204810200000000013'!D113/1000</f>
        <v>13807.83308</v>
      </c>
      <c r="E114" s="39">
        <f>'40204810200000000013'!E113/1000</f>
        <v>17865.557369999999</v>
      </c>
      <c r="F114" s="39">
        <f>'40204810200000000013'!F113/1000</f>
        <v>18353.708420000003</v>
      </c>
      <c r="G114" s="50">
        <f t="shared" si="4"/>
        <v>4545.8753400000023</v>
      </c>
      <c r="H114" s="39">
        <f t="shared" si="7"/>
        <v>132.92243839900186</v>
      </c>
      <c r="I114" s="39">
        <f t="shared" si="5"/>
        <v>488.15105000000403</v>
      </c>
      <c r="J114" s="51">
        <f t="shared" si="6"/>
        <v>1.0273235835798613</v>
      </c>
      <c r="K114" s="31">
        <f>'40204810200000000013'!K113/1000</f>
        <v>17958.347969999999</v>
      </c>
      <c r="L114" s="29">
        <f>'40204810200000000013'!L113/1000</f>
        <v>18388.189780000001</v>
      </c>
    </row>
    <row r="115" spans="1:12" ht="67.5" x14ac:dyDescent="0.25">
      <c r="A115" s="37" t="s">
        <v>69</v>
      </c>
      <c r="B115" s="38" t="s">
        <v>56</v>
      </c>
      <c r="C115" s="38" t="s">
        <v>5</v>
      </c>
      <c r="D115" s="39">
        <f>'40204810200000000013'!D114/1000</f>
        <v>9382.8520100000005</v>
      </c>
      <c r="E115" s="39">
        <f>'40204810200000000013'!E114/1000</f>
        <v>9604.5817699999989</v>
      </c>
      <c r="F115" s="39">
        <f>'40204810200000000013'!F114/1000</f>
        <v>9910.4087799999998</v>
      </c>
      <c r="G115" s="50">
        <f t="shared" si="4"/>
        <v>527.55676999999923</v>
      </c>
      <c r="H115" s="39">
        <f t="shared" si="7"/>
        <v>105.62256304839661</v>
      </c>
      <c r="I115" s="39">
        <f t="shared" si="5"/>
        <v>305.82701000000088</v>
      </c>
      <c r="J115" s="51">
        <f t="shared" si="6"/>
        <v>1.0318417831534585</v>
      </c>
      <c r="K115" s="31">
        <f>'40204810200000000013'!K114/1000</f>
        <v>10123.282429999999</v>
      </c>
      <c r="L115" s="29">
        <f>'40204810200000000013'!L114/1000</f>
        <v>10123.282429999999</v>
      </c>
    </row>
    <row r="116" spans="1:12" x14ac:dyDescent="0.25">
      <c r="A116" s="37" t="s">
        <v>72</v>
      </c>
      <c r="B116" s="38" t="s">
        <v>56</v>
      </c>
      <c r="C116" s="38" t="s">
        <v>8</v>
      </c>
      <c r="D116" s="39">
        <f>'40204810200000000013'!D115/1000</f>
        <v>4424.9810700000007</v>
      </c>
      <c r="E116" s="39">
        <f>'40204810200000000013'!E115/1000</f>
        <v>8260.9755999999998</v>
      </c>
      <c r="F116" s="39">
        <f>'40204810200000000013'!F115/1000</f>
        <v>8443.2996400000011</v>
      </c>
      <c r="G116" s="50">
        <f t="shared" si="4"/>
        <v>4018.3185700000004</v>
      </c>
      <c r="H116" s="39">
        <f t="shared" si="7"/>
        <v>190.80984769048965</v>
      </c>
      <c r="I116" s="39">
        <f t="shared" si="5"/>
        <v>182.32404000000133</v>
      </c>
      <c r="J116" s="51">
        <f t="shared" si="6"/>
        <v>1.0220705215495371</v>
      </c>
      <c r="K116" s="31">
        <f>'40204810200000000013'!K115/1000</f>
        <v>7835.0655399999987</v>
      </c>
      <c r="L116" s="29">
        <f>'40204810200000000013'!L115/1000</f>
        <v>8264.9073499999995</v>
      </c>
    </row>
    <row r="117" spans="1:12" x14ac:dyDescent="0.25">
      <c r="A117" s="37" t="s">
        <v>105</v>
      </c>
      <c r="B117" s="38" t="s">
        <v>56</v>
      </c>
      <c r="C117" s="38" t="s">
        <v>13</v>
      </c>
      <c r="D117" s="39">
        <f>'40204810200000000013'!D116/1000</f>
        <v>22679.588780000002</v>
      </c>
      <c r="E117" s="39">
        <f>'40204810200000000013'!E116/1000</f>
        <v>25344.671320000001</v>
      </c>
      <c r="F117" s="39">
        <f>'40204810200000000013'!F116/1000</f>
        <v>24224.903699999999</v>
      </c>
      <c r="G117" s="50">
        <f t="shared" si="4"/>
        <v>1545.3149199999971</v>
      </c>
      <c r="H117" s="39">
        <f t="shared" si="7"/>
        <v>106.81368138986159</v>
      </c>
      <c r="I117" s="39">
        <f t="shared" si="5"/>
        <v>-1119.7676200000024</v>
      </c>
      <c r="J117" s="51">
        <f t="shared" si="6"/>
        <v>0.95581842013802831</v>
      </c>
      <c r="K117" s="31">
        <f>'40204810200000000013'!K116/1000</f>
        <v>24490.728259999996</v>
      </c>
      <c r="L117" s="29">
        <f>'40204810200000000013'!L116/1000</f>
        <v>24490.728259999996</v>
      </c>
    </row>
    <row r="118" spans="1:12" ht="22.5" x14ac:dyDescent="0.25">
      <c r="A118" s="37" t="s">
        <v>77</v>
      </c>
      <c r="B118" s="38" t="s">
        <v>56</v>
      </c>
      <c r="C118" s="38" t="s">
        <v>15</v>
      </c>
      <c r="D118" s="39">
        <f>'40204810200000000013'!D117/1000</f>
        <v>22679.588780000002</v>
      </c>
      <c r="E118" s="39">
        <f>'40204810200000000013'!E117/1000</f>
        <v>25344.671320000001</v>
      </c>
      <c r="F118" s="39">
        <f>'40204810200000000013'!F117/1000</f>
        <v>24224.903699999999</v>
      </c>
      <c r="G118" s="50">
        <f t="shared" si="4"/>
        <v>1545.3149199999971</v>
      </c>
      <c r="H118" s="39">
        <f t="shared" si="7"/>
        <v>106.81368138986159</v>
      </c>
      <c r="I118" s="39">
        <f t="shared" si="5"/>
        <v>-1119.7676200000024</v>
      </c>
      <c r="J118" s="51">
        <f t="shared" si="6"/>
        <v>0.95581842013802831</v>
      </c>
      <c r="K118" s="31">
        <f>'40204810200000000013'!K117/1000</f>
        <v>24490.728259999996</v>
      </c>
      <c r="L118" s="29">
        <f>'40204810200000000013'!L117/1000</f>
        <v>24490.728259999996</v>
      </c>
    </row>
    <row r="119" spans="1:12" ht="22.5" x14ac:dyDescent="0.25">
      <c r="A119" s="37" t="s">
        <v>110</v>
      </c>
      <c r="B119" s="38" t="s">
        <v>56</v>
      </c>
      <c r="C119" s="38" t="s">
        <v>47</v>
      </c>
      <c r="D119" s="39">
        <f>'40204810200000000013'!D118/1000</f>
        <v>45242.611619999996</v>
      </c>
      <c r="E119" s="39">
        <f>'40204810200000000013'!E118/1000</f>
        <v>44240.293039999997</v>
      </c>
      <c r="F119" s="39">
        <f>'40204810200000000013'!F118/1000</f>
        <v>52077.014790000001</v>
      </c>
      <c r="G119" s="50">
        <f t="shared" si="4"/>
        <v>6834.403170000005</v>
      </c>
      <c r="H119" s="39">
        <f t="shared" si="7"/>
        <v>115.10611992827306</v>
      </c>
      <c r="I119" s="39">
        <f t="shared" si="5"/>
        <v>7836.7217500000042</v>
      </c>
      <c r="J119" s="51">
        <f t="shared" si="6"/>
        <v>1.1771399150298216</v>
      </c>
      <c r="K119" s="31">
        <f>'40204810200000000013'!K118/1000</f>
        <v>40168.021230000006</v>
      </c>
      <c r="L119" s="29">
        <f>'40204810200000000013'!L118/1000</f>
        <v>39378.360240000002</v>
      </c>
    </row>
    <row r="120" spans="1:12" x14ac:dyDescent="0.25">
      <c r="A120" s="37" t="s">
        <v>87</v>
      </c>
      <c r="B120" s="38" t="s">
        <v>56</v>
      </c>
      <c r="C120" s="38" t="s">
        <v>48</v>
      </c>
      <c r="D120" s="39">
        <f>'40204810200000000013'!D119/1000</f>
        <v>31583.251489999999</v>
      </c>
      <c r="E120" s="39">
        <f>'40204810200000000013'!E119/1000</f>
        <v>32111.29304</v>
      </c>
      <c r="F120" s="39">
        <f>'40204810200000000013'!F119/1000</f>
        <v>32040.006000000001</v>
      </c>
      <c r="G120" s="50">
        <f t="shared" si="4"/>
        <v>456.75451000000248</v>
      </c>
      <c r="H120" s="39">
        <f t="shared" si="7"/>
        <v>101.44619216974738</v>
      </c>
      <c r="I120" s="39">
        <f t="shared" si="5"/>
        <v>-71.287039999999251</v>
      </c>
      <c r="J120" s="51">
        <f t="shared" si="6"/>
        <v>0.99778000095134134</v>
      </c>
      <c r="K120" s="31">
        <f>'40204810200000000013'!K119/1000</f>
        <v>28039.021230000002</v>
      </c>
      <c r="L120" s="29">
        <f>'40204810200000000013'!L119/1000</f>
        <v>28039.021230000002</v>
      </c>
    </row>
    <row r="121" spans="1:12" x14ac:dyDescent="0.25">
      <c r="A121" s="37" t="s">
        <v>88</v>
      </c>
      <c r="B121" s="38" t="s">
        <v>56</v>
      </c>
      <c r="C121" s="38" t="s">
        <v>49</v>
      </c>
      <c r="D121" s="39">
        <f>'40204810200000000013'!D120/1000</f>
        <v>13659.360130000001</v>
      </c>
      <c r="E121" s="39">
        <f>'40204810200000000013'!E120/1000</f>
        <v>12129</v>
      </c>
      <c r="F121" s="39">
        <f>'40204810200000000013'!F120/1000</f>
        <v>20037.00879</v>
      </c>
      <c r="G121" s="50">
        <f t="shared" si="4"/>
        <v>6377.6486599999989</v>
      </c>
      <c r="H121" s="39">
        <f t="shared" si="7"/>
        <v>146.69068389223295</v>
      </c>
      <c r="I121" s="39">
        <f t="shared" si="5"/>
        <v>7908.0087899999999</v>
      </c>
      <c r="J121" s="51">
        <f t="shared" si="6"/>
        <v>1.6519918204303734</v>
      </c>
      <c r="K121" s="31">
        <f>'40204810200000000013'!K120/1000</f>
        <v>12129</v>
      </c>
      <c r="L121" s="29">
        <f>'40204810200000000013'!L120/1000</f>
        <v>11339.33901</v>
      </c>
    </row>
    <row r="122" spans="1:12" x14ac:dyDescent="0.25">
      <c r="A122" s="37" t="s">
        <v>107</v>
      </c>
      <c r="B122" s="38" t="s">
        <v>56</v>
      </c>
      <c r="C122" s="38" t="s">
        <v>22</v>
      </c>
      <c r="D122" s="39">
        <f>'40204810200000000013'!D121/1000</f>
        <v>7392</v>
      </c>
      <c r="E122" s="39">
        <f>'40204810200000000013'!E121/1000</f>
        <v>3637.6</v>
      </c>
      <c r="F122" s="39">
        <f>'40204810200000000013'!F121/1000</f>
        <v>9751.4</v>
      </c>
      <c r="G122" s="50">
        <f t="shared" si="4"/>
        <v>2359.3999999999996</v>
      </c>
      <c r="H122" s="39">
        <f t="shared" si="7"/>
        <v>131.91829004329003</v>
      </c>
      <c r="I122" s="39">
        <f t="shared" si="5"/>
        <v>6113.7999999999993</v>
      </c>
      <c r="J122" s="51">
        <f t="shared" si="6"/>
        <v>2.6807235539916427</v>
      </c>
      <c r="K122" s="31">
        <f>'40204810200000000013'!K121/1000</f>
        <v>2437.8000000000002</v>
      </c>
      <c r="L122" s="29">
        <f>'40204810200000000013'!L121/1000</f>
        <v>1218.9000000000001</v>
      </c>
    </row>
    <row r="123" spans="1:12" x14ac:dyDescent="0.25">
      <c r="A123" s="37" t="s">
        <v>82</v>
      </c>
      <c r="B123" s="38" t="s">
        <v>56</v>
      </c>
      <c r="C123" s="38" t="s">
        <v>25</v>
      </c>
      <c r="D123" s="39">
        <f>'40204810200000000013'!D122/1000</f>
        <v>7392</v>
      </c>
      <c r="E123" s="39">
        <f>'40204810200000000013'!E122/1000</f>
        <v>3637.6</v>
      </c>
      <c r="F123" s="39">
        <f>'40204810200000000013'!F122/1000</f>
        <v>9751.4</v>
      </c>
      <c r="G123" s="50">
        <f t="shared" si="4"/>
        <v>2359.3999999999996</v>
      </c>
      <c r="H123" s="39">
        <f t="shared" si="7"/>
        <v>131.91829004329003</v>
      </c>
      <c r="I123" s="39">
        <f t="shared" si="5"/>
        <v>6113.7999999999993</v>
      </c>
      <c r="J123" s="51">
        <f t="shared" si="6"/>
        <v>2.6807235539916427</v>
      </c>
      <c r="K123" s="31">
        <f>'40204810200000000013'!K122/1000</f>
        <v>2437.8000000000002</v>
      </c>
      <c r="L123" s="29">
        <f>'40204810200000000013'!L122/1000</f>
        <v>1218.9000000000001</v>
      </c>
    </row>
    <row r="124" spans="1:12" s="11" customFormat="1" ht="14.25" x14ac:dyDescent="0.2">
      <c r="A124" s="77" t="s">
        <v>57</v>
      </c>
      <c r="B124" s="78"/>
      <c r="C124" s="78"/>
      <c r="D124" s="46">
        <f>'40204810200000000013'!D123/1000</f>
        <v>2712123.4417200005</v>
      </c>
      <c r="E124" s="46">
        <f>'40204810200000000013'!E123/1000</f>
        <v>3323608.3165900004</v>
      </c>
      <c r="F124" s="46">
        <f>'40204810200000000013'!F123/1000</f>
        <v>3922587.3602899997</v>
      </c>
      <c r="G124" s="52">
        <f t="shared" ref="G124:K124" si="8">G113+G109+G105+G76+G60+G44+G34+G7</f>
        <v>1210463.9185700002</v>
      </c>
      <c r="H124" s="46">
        <f t="shared" si="7"/>
        <v>144.63159382606625</v>
      </c>
      <c r="I124" s="46">
        <f t="shared" si="5"/>
        <v>598979.04369999934</v>
      </c>
      <c r="J124" s="53">
        <f t="shared" si="6"/>
        <v>1.1802195044193859</v>
      </c>
      <c r="K124" s="32">
        <f t="shared" si="8"/>
        <v>3091473.1880100002</v>
      </c>
      <c r="L124" s="26">
        <f>'40204810200000000013'!L123/1000</f>
        <v>2942872.4534099991</v>
      </c>
    </row>
    <row r="125" spans="1:12" x14ac:dyDescent="0.25">
      <c r="A125" s="3"/>
      <c r="B125" s="3"/>
      <c r="C125" s="3"/>
      <c r="D125" s="3"/>
      <c r="E125" s="3"/>
      <c r="F125" s="3"/>
      <c r="G125" s="24"/>
      <c r="H125" s="3"/>
      <c r="K125" s="28"/>
      <c r="L125" s="28"/>
    </row>
    <row r="126" spans="1:12" x14ac:dyDescent="0.25">
      <c r="A126" s="58"/>
      <c r="B126" s="59"/>
      <c r="C126" s="59"/>
      <c r="D126" s="8"/>
      <c r="E126" s="8"/>
      <c r="F126" s="8"/>
      <c r="G126" s="8"/>
      <c r="H126" s="8"/>
      <c r="I126" s="25"/>
    </row>
    <row r="136" spans="11:12" x14ac:dyDescent="0.25">
      <c r="K136" s="28"/>
      <c r="L136" s="28"/>
    </row>
  </sheetData>
  <mergeCells count="16">
    <mergeCell ref="A124:C124"/>
    <mergeCell ref="A126:C126"/>
    <mergeCell ref="K4:K6"/>
    <mergeCell ref="L4:L6"/>
    <mergeCell ref="A1:L1"/>
    <mergeCell ref="A2:H2"/>
    <mergeCell ref="A3:H3"/>
    <mergeCell ref="A4:A6"/>
    <mergeCell ref="B4:B6"/>
    <mergeCell ref="C4:C6"/>
    <mergeCell ref="D4:D6"/>
    <mergeCell ref="E4:E6"/>
    <mergeCell ref="F4:F6"/>
    <mergeCell ref="G4:J4"/>
    <mergeCell ref="G5:H5"/>
    <mergeCell ref="I5:J5"/>
  </mergeCells>
  <pageMargins left="0.59027779999999996" right="0.59027779999999996" top="0.59027779999999996" bottom="0.59027779999999996" header="0.39374999999999999" footer="0.39374999999999999"/>
  <pageSetup paperSize="9" fitToHeight="20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4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DateInfo&gt;&#10;    &lt;string&gt;01.01.2018&lt;/string&gt;&#10;    &lt;string&gt;26.10.2019&lt;/string&gt;&#10;  &lt;/DateInfo&gt;&#10;  &lt;Code&gt;2454446_28Y10EVVF&lt;/Code&gt;&#10;  &lt;ObjectCode&gt;SQUERY_ANAL_ISP_BUDG&lt;/ObjectCode&gt;&#10;  &lt;DocName&gt;Общий&lt;/DocName&gt;&#10;  &lt;VariantName&gt;Общий&lt;/VariantName&gt;&#10;  &lt;VariantLink&gt;3377024&lt;/VariantLink&gt;&#10;  &lt;SvodReportLink xsi:nil=&quot;true&quot; /&gt;&#10;  &lt;ReportLink&gt;325652&lt;/ReportLink&gt;&#10;  &lt;Note&gt;01.01.2018 - 26.10.2019&#10;&lt;/Note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DBE3925C-E841-408E-9C81-66D256BE965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40204810200000000013</vt:lpstr>
      <vt:lpstr>в тыс.руб.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AGARKOVA\Агаркова ОН</dc:creator>
  <cp:lastModifiedBy>Windows User</cp:lastModifiedBy>
  <dcterms:created xsi:type="dcterms:W3CDTF">2019-10-26T06:38:41Z</dcterms:created>
  <dcterms:modified xsi:type="dcterms:W3CDTF">2019-11-08T14:50:35Z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Общий</vt:lpwstr>
  </property>
  <property fmtid="{D5CDD505-2E9C-101B-9397-08002B2CF9AE}" pid="3" name="Версия клиента">
    <vt:lpwstr>19.2.24.10170</vt:lpwstr>
  </property>
  <property fmtid="{D5CDD505-2E9C-101B-9397-08002B2CF9AE}" pid="4" name="Версия базы">
    <vt:lpwstr>18.1.1262.2560080</vt:lpwstr>
  </property>
  <property fmtid="{D5CDD505-2E9C-101B-9397-08002B2CF9AE}" pid="5" name="Тип сервера">
    <vt:lpwstr>MSSQL</vt:lpwstr>
  </property>
  <property fmtid="{D5CDD505-2E9C-101B-9397-08002B2CF9AE}" pid="6" name="Сервер">
    <vt:lpwstr>ITO</vt:lpwstr>
  </property>
  <property fmtid="{D5CDD505-2E9C-101B-9397-08002B2CF9AE}" pid="7" name="База">
    <vt:lpwstr>Budjet_2018</vt:lpwstr>
  </property>
  <property fmtid="{D5CDD505-2E9C-101B-9397-08002B2CF9AE}" pid="8" name="Пользователь">
    <vt:lpwstr>agarkova</vt:lpwstr>
  </property>
  <property fmtid="{D5CDD505-2E9C-101B-9397-08002B2CF9AE}" pid="9" name="Шаблон">
    <vt:lpwstr>sqr_info_isp_budg_2016.xlt</vt:lpwstr>
  </property>
  <property fmtid="{D5CDD505-2E9C-101B-9397-08002B2CF9AE}" pid="10" name="Имя варианта">
    <vt:lpwstr>Общий</vt:lpwstr>
  </property>
  <property fmtid="{D5CDD505-2E9C-101B-9397-08002B2CF9AE}" pid="11" name="Код отчета">
    <vt:lpwstr>2454446_28Y10EVVF</vt:lpwstr>
  </property>
  <property fmtid="{D5CDD505-2E9C-101B-9397-08002B2CF9AE}" pid="12" name="Локальная база">
    <vt:lpwstr>не используется</vt:lpwstr>
  </property>
</Properties>
</file>