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37395" windowHeight="1642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5" i="1"/>
  <c r="E17" i="1"/>
  <c r="E18" i="1"/>
  <c r="E20" i="1"/>
  <c r="E21" i="1"/>
  <c r="E22" i="1"/>
  <c r="E23" i="1"/>
  <c r="E24" i="1"/>
  <c r="E25" i="1"/>
  <c r="E26" i="1"/>
  <c r="E27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7" i="1"/>
  <c r="E8" i="1"/>
  <c r="E6" i="1"/>
  <c r="D7" i="1"/>
  <c r="D9" i="1" s="1"/>
  <c r="D8" i="1"/>
  <c r="D6" i="1"/>
  <c r="B9" i="1"/>
  <c r="B60" i="1"/>
  <c r="B57" i="1"/>
  <c r="B30" i="1"/>
  <c r="D59" i="1"/>
  <c r="D58" i="1"/>
  <c r="D60" i="1" s="1"/>
  <c r="C60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31" i="1"/>
  <c r="C57" i="1"/>
  <c r="F23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B61" i="1" l="1"/>
  <c r="D57" i="1"/>
  <c r="D10" i="1"/>
  <c r="C30" i="1"/>
  <c r="C61" i="1" l="1"/>
  <c r="D30" i="1"/>
  <c r="D61" i="1" s="1"/>
  <c r="C9" i="1"/>
  <c r="G56" i="1" l="1"/>
  <c r="G55" i="1"/>
  <c r="G54" i="1"/>
  <c r="G52" i="1"/>
  <c r="G51" i="1"/>
  <c r="G50" i="1"/>
  <c r="G49" i="1"/>
  <c r="G48" i="1"/>
  <c r="G47" i="1"/>
  <c r="G46" i="1"/>
  <c r="G45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F56" i="1"/>
  <c r="F55" i="1"/>
  <c r="F54" i="1"/>
  <c r="F52" i="1"/>
  <c r="F51" i="1"/>
  <c r="F50" i="1"/>
  <c r="F49" i="1"/>
  <c r="F48" i="1"/>
  <c r="F47" i="1"/>
  <c r="F46" i="1"/>
  <c r="F45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G60" i="1"/>
  <c r="F60" i="1"/>
  <c r="G24" i="1"/>
  <c r="F24" i="1"/>
  <c r="G7" i="1"/>
  <c r="G9" i="1" s="1"/>
  <c r="F7" i="1"/>
  <c r="F9" i="1" s="1"/>
  <c r="G23" i="1"/>
  <c r="G22" i="1"/>
  <c r="F22" i="1"/>
  <c r="F21" i="1"/>
  <c r="G12" i="1"/>
  <c r="G11" i="1"/>
  <c r="F14" i="1"/>
  <c r="F12" i="1"/>
  <c r="F11" i="1"/>
  <c r="F57" i="1" l="1"/>
  <c r="G57" i="1"/>
  <c r="G61" i="1" s="1"/>
  <c r="G30" i="1"/>
  <c r="F30" i="1"/>
  <c r="F61" i="1" l="1"/>
</calcChain>
</file>

<file path=xl/sharedStrings.xml><?xml version="1.0" encoding="utf-8"?>
<sst xmlns="http://schemas.openxmlformats.org/spreadsheetml/2006/main" count="63" uniqueCount="62">
  <si>
    <t xml:space="preserve"> Отклонения 2020 к 2019 году </t>
  </si>
  <si>
    <t>сумма</t>
  </si>
  <si>
    <t>%</t>
  </si>
  <si>
    <t>Выравнивание бюджетной обеспеченности поселений из регионального фонда финансовой поддержки</t>
  </si>
  <si>
    <t>Дотации, связанные с особым режимом безопасного функционирования закрытых административно-территориальных образований</t>
  </si>
  <si>
    <t>Поддержка мер по сбалансированности бюджетов</t>
  </si>
  <si>
    <t>Дотации</t>
  </si>
  <si>
    <t>Реализация мероприятий государственной программы Российской Федерации "Доступная среда" на 2011 - 2020 годы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</si>
  <si>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</si>
  <si>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Субсидия на организацию отдыха детей Мурманской области в муниципальных образовательных организациях</t>
  </si>
  <si>
    <t xml:space="preserve">Поддержка государственных программ субъектов Российской Федерации  и муниципальных программ формирования современной городской среды </t>
  </si>
  <si>
    <t>Создание дополнительных мест для детей в возрасте от 1,5 до 3 лет  в образовательных организациях, осуществляющих образовательную деятельность по образовательным программам дошкольного образования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</si>
  <si>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</si>
  <si>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</si>
  <si>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Субсидии бюджетам муниципальных образований на строительство, реконструкцию, ремонт и капитальный ремонт мостов и путепроводов, расположенных на автомобильных дорогах общего пользования местного значения за счет средств дорожного фонда</t>
  </si>
  <si>
    <t>Субсидия на софинансирование капитальных вложений в объекты муниципальной собственности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</si>
  <si>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</si>
  <si>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Субсидия 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</si>
  <si>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</si>
  <si>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Субсидия бюджетам городских округов на поддержку отрасли культуры</t>
  </si>
  <si>
    <t xml:space="preserve">Субсидия  на реализацию мероприятий муниципальных программ развития малого и среднего предпринимательства </t>
  </si>
  <si>
    <t>Субсидии муниципальным образованиям на реализацию проектов по поддержке местных инициатив</t>
  </si>
  <si>
    <t>Субсидии на обновление материально-технической базы для формирования у обучающихся современных технологических и гуманитарных навыков</t>
  </si>
  <si>
    <t>Субсидия на подготовку основания и установку комплекта спортивно технологического оборудования для создания малых спортивных площадок (спортивных площадок ГТО)</t>
  </si>
  <si>
    <t>Субсидии</t>
  </si>
  <si>
    <t>Субвенция на организацию предоставления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</si>
  <si>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Субвенция на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</si>
  <si>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Субвенция на реализацию Закона 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граждан"</t>
  </si>
  <si>
    <t>Субвенция на обеспечение бесплатным питанием отдельных категорий обучающихся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</si>
  <si>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</si>
  <si>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</si>
  <si>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</si>
  <si>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</si>
  <si>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</si>
  <si>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Субвенция на содержание ребенка в семье опекуна (попечителя) и приемной семье, а также вознаграждение, причитающееся приемному родителю</t>
  </si>
  <si>
    <t>Субвенция на реализацию Закона 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</si>
  <si>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</si>
  <si>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</si>
  <si>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Проведение всероссийской переписи населения 2020 года</t>
  </si>
  <si>
    <t>Субвенции на реализацию Закона Мурманской области "О предоставлении льготного проезда на городском электрическом и автомобильном транспорте общего пользования обучающимся  государственных областных и муниципальных образовательных организаций Мурманской области"</t>
  </si>
  <si>
    <t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</t>
  </si>
  <si>
    <t>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</si>
  <si>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</si>
  <si>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Субвенция на реализацию Закона Мурманской области "Об административных комиссиях"</t>
  </si>
  <si>
    <t>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</si>
  <si>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</si>
  <si>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Субвенция на осуществление деятельности по отлову и содержанию безнадзорных животных</t>
  </si>
  <si>
    <t>Субвенция бюджетам муниципальных образований Мурманской области на организацию осуществления деятельности по отлову и содержанию безнадзорных животных</t>
  </si>
  <si>
    <t>Субвенция на реализацию Закона Мурманской области "О комиссиях по делам несовершеннолетних и защите их прав в Мурманской области"</t>
  </si>
  <si>
    <t>Субвенция на возмещение расходов по гарантированному перечню услуг по погребению</t>
  </si>
  <si>
    <t>Предоставление субвенции на реализацию Закона Мурманской области "О единой субвенции местным бюджетам на финансовое обеспечение образовательной деятельности"</t>
  </si>
  <si>
    <t>Субвенции</t>
  </si>
  <si>
    <t xml:space="preserve">Иные межбюджетные трансферты бюджетам муниципальных образований для осуществления расходов, связанных с предоставлением субсидий организациям, осуществляющим регулярные перевозки пассажиров и багажа на муниципальных маршрутах </t>
  </si>
  <si>
    <t>Создание дополнительных мест для детей в возрасте от 2 месяцев до 3 лет  в образовательных организациях, осуществляющих образовательную деятельность по образовательным программам дошкольного образования</t>
  </si>
  <si>
    <t>Иные межбюджетные трансферты</t>
  </si>
  <si>
    <t>ИТОГО</t>
  </si>
  <si>
    <t>Прогноз</t>
  </si>
  <si>
    <t>тыс.руб.</t>
  </si>
  <si>
    <t xml:space="preserve">Наименование </t>
  </si>
  <si>
    <t>Межбюджетные трансферты на 2019 - 2022 годы</t>
  </si>
  <si>
    <t>Субсидии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</si>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</sst>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0.0"/>
    <numFmt numFmtId="165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8"/>
      <name val="Times New Roman"/>
      <family val="1"/>
      <charset val="204"/>
    </font>
    <font>
      <i/>
      <sz val="1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2">
      <alignment horizontal="left" vertical="top" wrapText="1"/>
    </xf>
    <xf numFmtId="0" fontId="9" fillId="0" borderId="0"/>
  </cellStyleXfs>
  <cellXfs count="27">
    <xf numFmtId="0" fontId="0" fillId="0" borderId="0" xfId="0"/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0" fillId="2" borderId="0" xfId="0" applyFont="1" applyFill="1"/>
    <xf numFmtId="43" fontId="6" fillId="2" borderId="1" xfId="0" applyNumberFormat="1" applyFont="1" applyFill="1" applyBorder="1" applyAlignment="1">
      <alignment horizontal="right" vertical="center" wrapText="1"/>
    </xf>
    <xf numFmtId="43" fontId="7" fillId="2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7" fillId="2" borderId="1" xfId="1" applyNumberFormat="1" applyFont="1" applyFill="1" applyBorder="1" applyAlignment="1">
      <alignment horizontal="right" vertical="center" wrapText="1"/>
    </xf>
    <xf numFmtId="165" fontId="7" fillId="2" borderId="1" xfId="0" applyNumberFormat="1" applyFont="1" applyFill="1" applyBorder="1" applyAlignment="1">
      <alignment horizontal="right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165" fontId="6" fillId="2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5" fontId="3" fillId="0" borderId="1" xfId="0" applyNumberFormat="1" applyFont="1" applyBorder="1" applyAlignment="1">
      <alignment vertical="center"/>
    </xf>
  </cellXfs>
  <cellStyles count="4">
    <cellStyle name="ex66" xfId="2"/>
    <cellStyle name="Обычный" xfId="0" builtinId="0"/>
    <cellStyle name="Обычный 2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3"/>
  <sheetViews>
    <sheetView tabSelected="1" topLeftCell="A40" workbookViewId="0">
      <selection activeCell="J58" sqref="J58"/>
    </sheetView>
  </sheetViews>
  <sheetFormatPr defaultRowHeight="15" x14ac:dyDescent="0.25"/>
  <cols>
    <col min="1" max="1" width="88" customWidth="1"/>
    <col min="2" max="2" width="14" customWidth="1"/>
    <col min="3" max="3" width="12.7109375" customWidth="1"/>
    <col min="4" max="4" width="13.42578125" customWidth="1"/>
    <col min="5" max="5" width="8.7109375" customWidth="1"/>
    <col min="6" max="6" width="13" style="6" customWidth="1"/>
    <col min="7" max="7" width="14" style="6" customWidth="1"/>
  </cols>
  <sheetData>
    <row r="1" spans="1:7" ht="15" customHeight="1" x14ac:dyDescent="0.25"/>
    <row r="2" spans="1:7" ht="18.75" x14ac:dyDescent="0.3">
      <c r="A2" s="15" t="s">
        <v>59</v>
      </c>
      <c r="B2" s="15"/>
      <c r="C2" s="15"/>
      <c r="D2" s="15"/>
      <c r="E2" s="15"/>
      <c r="F2" s="15"/>
      <c r="G2" s="15"/>
    </row>
    <row r="3" spans="1:7" x14ac:dyDescent="0.25">
      <c r="G3" s="11" t="s">
        <v>57</v>
      </c>
    </row>
    <row r="4" spans="1:7" ht="29.25" customHeight="1" x14ac:dyDescent="0.25">
      <c r="A4" s="17" t="s">
        <v>58</v>
      </c>
      <c r="B4" s="17">
        <v>2019</v>
      </c>
      <c r="C4" s="17">
        <v>2020</v>
      </c>
      <c r="D4" s="19" t="s">
        <v>0</v>
      </c>
      <c r="E4" s="20"/>
      <c r="F4" s="16" t="s">
        <v>56</v>
      </c>
      <c r="G4" s="16"/>
    </row>
    <row r="5" spans="1:7" x14ac:dyDescent="0.25">
      <c r="A5" s="18"/>
      <c r="B5" s="18"/>
      <c r="C5" s="18"/>
      <c r="D5" s="12" t="s">
        <v>1</v>
      </c>
      <c r="E5" s="12" t="s">
        <v>2</v>
      </c>
      <c r="F5" s="10">
        <v>2021</v>
      </c>
      <c r="G5" s="10">
        <v>2022</v>
      </c>
    </row>
    <row r="6" spans="1:7" x14ac:dyDescent="0.25">
      <c r="A6" s="1" t="s">
        <v>3</v>
      </c>
      <c r="B6" s="13">
        <v>20163.330000000002</v>
      </c>
      <c r="C6" s="13">
        <v>0</v>
      </c>
      <c r="D6" s="13">
        <f>C6-B6</f>
        <v>-20163.330000000002</v>
      </c>
      <c r="E6" s="9">
        <f>C6/B6*100</f>
        <v>0</v>
      </c>
      <c r="F6" s="14">
        <v>0</v>
      </c>
      <c r="G6" s="14">
        <v>0</v>
      </c>
    </row>
    <row r="7" spans="1:7" ht="24" x14ac:dyDescent="0.25">
      <c r="A7" s="1" t="s">
        <v>4</v>
      </c>
      <c r="B7" s="13">
        <v>419464</v>
      </c>
      <c r="C7" s="13">
        <v>444736</v>
      </c>
      <c r="D7" s="13">
        <f t="shared" ref="D7:D8" si="0">C7-B7</f>
        <v>25272</v>
      </c>
      <c r="E7" s="9">
        <f t="shared" ref="E7:E61" si="1">C7/B7*100</f>
        <v>106.02483168996623</v>
      </c>
      <c r="F7" s="8">
        <f>334998000/1000</f>
        <v>334998</v>
      </c>
      <c r="G7" s="8">
        <f>357522000/1000</f>
        <v>357522</v>
      </c>
    </row>
    <row r="8" spans="1:7" x14ac:dyDescent="0.25">
      <c r="A8" s="1" t="s">
        <v>5</v>
      </c>
      <c r="B8" s="13">
        <v>5078.6000000000004</v>
      </c>
      <c r="C8" s="13">
        <v>0</v>
      </c>
      <c r="D8" s="13">
        <f t="shared" si="0"/>
        <v>-5078.6000000000004</v>
      </c>
      <c r="E8" s="9">
        <f t="shared" si="1"/>
        <v>0</v>
      </c>
      <c r="F8" s="14">
        <v>0</v>
      </c>
      <c r="G8" s="14">
        <v>0</v>
      </c>
    </row>
    <row r="9" spans="1:7" ht="15" customHeight="1" x14ac:dyDescent="0.25">
      <c r="A9" s="3" t="s">
        <v>6</v>
      </c>
      <c r="B9" s="23">
        <f>SUM(B6:B8)</f>
        <v>444705.93</v>
      </c>
      <c r="C9" s="23">
        <f>SUM(C6:C8)</f>
        <v>444736</v>
      </c>
      <c r="D9" s="4">
        <f>SUM(D6:D8)</f>
        <v>30.06999999999789</v>
      </c>
      <c r="E9" s="25">
        <f t="shared" si="1"/>
        <v>100.00676177176231</v>
      </c>
      <c r="F9" s="4">
        <f>SUM(F6:F8)</f>
        <v>334998</v>
      </c>
      <c r="G9" s="4">
        <f>SUM(G6:G8)</f>
        <v>357522</v>
      </c>
    </row>
    <row r="10" spans="1:7" ht="24" x14ac:dyDescent="0.25">
      <c r="A10" s="1" t="s">
        <v>7</v>
      </c>
      <c r="B10" s="13">
        <v>1018.33</v>
      </c>
      <c r="C10" s="13">
        <v>0</v>
      </c>
      <c r="D10" s="2">
        <f>C10-B10</f>
        <v>-1018.33</v>
      </c>
      <c r="E10" s="9">
        <f t="shared" si="1"/>
        <v>0</v>
      </c>
      <c r="F10" s="14">
        <v>0</v>
      </c>
      <c r="G10" s="14">
        <v>0</v>
      </c>
    </row>
    <row r="11" spans="1:7" ht="36" x14ac:dyDescent="0.25">
      <c r="A11" s="1" t="s">
        <v>8</v>
      </c>
      <c r="B11" s="13">
        <v>2069.1999999999998</v>
      </c>
      <c r="C11" s="13">
        <v>2192.6</v>
      </c>
      <c r="D11" s="2">
        <f t="shared" ref="D11:D29" si="2">C11-B11</f>
        <v>123.40000000000009</v>
      </c>
      <c r="E11" s="9">
        <f t="shared" si="1"/>
        <v>105.96365745215543</v>
      </c>
      <c r="F11" s="14">
        <f>2280300/1000</f>
        <v>2280.3000000000002</v>
      </c>
      <c r="G11" s="14">
        <f>2371500/1000</f>
        <v>2371.5</v>
      </c>
    </row>
    <row r="12" spans="1:7" x14ac:dyDescent="0.25">
      <c r="A12" s="1" t="s">
        <v>9</v>
      </c>
      <c r="B12" s="13">
        <v>2122.7199999999998</v>
      </c>
      <c r="C12" s="13">
        <v>2213.86</v>
      </c>
      <c r="D12" s="2">
        <f t="shared" si="2"/>
        <v>91.140000000000327</v>
      </c>
      <c r="E12" s="9">
        <f t="shared" si="1"/>
        <v>104.29354790080654</v>
      </c>
      <c r="F12" s="14">
        <f>2213860/1000</f>
        <v>2213.86</v>
      </c>
      <c r="G12" s="14">
        <f>2213860/1000</f>
        <v>2213.86</v>
      </c>
    </row>
    <row r="13" spans="1:7" ht="24" x14ac:dyDescent="0.25">
      <c r="A13" s="1" t="s">
        <v>10</v>
      </c>
      <c r="B13" s="13">
        <v>25830.73</v>
      </c>
      <c r="C13" s="13">
        <v>0</v>
      </c>
      <c r="D13" s="2">
        <f t="shared" si="2"/>
        <v>-25830.73</v>
      </c>
      <c r="E13" s="9">
        <f t="shared" si="1"/>
        <v>0</v>
      </c>
      <c r="F13" s="14">
        <v>0</v>
      </c>
      <c r="G13" s="14">
        <v>0</v>
      </c>
    </row>
    <row r="14" spans="1:7" ht="24" x14ac:dyDescent="0.25">
      <c r="A14" s="1" t="s">
        <v>11</v>
      </c>
      <c r="B14" s="13">
        <v>0</v>
      </c>
      <c r="C14" s="13">
        <v>112753.1</v>
      </c>
      <c r="D14" s="2">
        <f t="shared" si="2"/>
        <v>112753.1</v>
      </c>
      <c r="E14" s="9">
        <v>0</v>
      </c>
      <c r="F14" s="14">
        <f>112477796.52/1000</f>
        <v>112477.79651999999</v>
      </c>
      <c r="G14" s="14">
        <v>0</v>
      </c>
    </row>
    <row r="15" spans="1:7" ht="24" x14ac:dyDescent="0.25">
      <c r="A15" s="1" t="s">
        <v>12</v>
      </c>
      <c r="B15" s="13">
        <v>340682.4</v>
      </c>
      <c r="C15" s="13">
        <v>569448</v>
      </c>
      <c r="D15" s="2">
        <f t="shared" si="2"/>
        <v>228765.59999999998</v>
      </c>
      <c r="E15" s="9">
        <f t="shared" si="1"/>
        <v>167.14922755035187</v>
      </c>
      <c r="F15" s="14">
        <v>0</v>
      </c>
      <c r="G15" s="14">
        <v>0</v>
      </c>
    </row>
    <row r="16" spans="1:7" ht="24" x14ac:dyDescent="0.25">
      <c r="A16" s="5" t="s">
        <v>13</v>
      </c>
      <c r="B16" s="13">
        <v>0</v>
      </c>
      <c r="C16" s="13">
        <v>5376.89</v>
      </c>
      <c r="D16" s="2">
        <f t="shared" si="2"/>
        <v>5376.89</v>
      </c>
      <c r="E16" s="9">
        <v>0</v>
      </c>
      <c r="F16" s="14">
        <v>0</v>
      </c>
      <c r="G16" s="14">
        <v>0</v>
      </c>
    </row>
    <row r="17" spans="1:7" ht="36" x14ac:dyDescent="0.25">
      <c r="A17" s="1" t="s">
        <v>14</v>
      </c>
      <c r="B17" s="26">
        <v>15928.64</v>
      </c>
      <c r="C17" s="13">
        <v>0</v>
      </c>
      <c r="D17" s="2">
        <f t="shared" si="2"/>
        <v>-15928.64</v>
      </c>
      <c r="E17" s="9">
        <f t="shared" si="1"/>
        <v>0</v>
      </c>
      <c r="F17" s="14">
        <v>0</v>
      </c>
      <c r="G17" s="14">
        <v>0</v>
      </c>
    </row>
    <row r="18" spans="1:7" ht="24" x14ac:dyDescent="0.25">
      <c r="A18" s="1" t="s">
        <v>60</v>
      </c>
      <c r="B18" s="26">
        <v>35939.1</v>
      </c>
      <c r="C18" s="13">
        <v>0</v>
      </c>
      <c r="D18" s="2">
        <f t="shared" si="2"/>
        <v>-35939.1</v>
      </c>
      <c r="E18" s="9">
        <f t="shared" si="1"/>
        <v>0</v>
      </c>
      <c r="F18" s="14">
        <v>0</v>
      </c>
      <c r="G18" s="14">
        <v>0</v>
      </c>
    </row>
    <row r="19" spans="1:7" ht="24" x14ac:dyDescent="0.25">
      <c r="A19" s="1" t="s">
        <v>61</v>
      </c>
      <c r="B19" s="13">
        <v>0</v>
      </c>
      <c r="C19" s="13">
        <v>52471.4</v>
      </c>
      <c r="D19" s="2">
        <f t="shared" si="2"/>
        <v>52471.4</v>
      </c>
      <c r="E19" s="9">
        <v>0</v>
      </c>
      <c r="F19" s="14">
        <v>0</v>
      </c>
      <c r="G19" s="14">
        <v>0</v>
      </c>
    </row>
    <row r="20" spans="1:7" x14ac:dyDescent="0.25">
      <c r="A20" s="1" t="s">
        <v>15</v>
      </c>
      <c r="B20" s="13">
        <v>28026.799999999999</v>
      </c>
      <c r="C20" s="13">
        <v>63513.46</v>
      </c>
      <c r="D20" s="2">
        <f t="shared" si="2"/>
        <v>35486.660000000003</v>
      </c>
      <c r="E20" s="9">
        <f t="shared" si="1"/>
        <v>226.61688098534262</v>
      </c>
      <c r="F20" s="14">
        <v>0</v>
      </c>
      <c r="G20" s="14">
        <v>0</v>
      </c>
    </row>
    <row r="21" spans="1:7" x14ac:dyDescent="0.25">
      <c r="A21" s="1" t="s">
        <v>15</v>
      </c>
      <c r="B21" s="13">
        <v>2520.23</v>
      </c>
      <c r="C21" s="13">
        <v>151948.20000000001</v>
      </c>
      <c r="D21" s="2">
        <f t="shared" si="2"/>
        <v>149427.97</v>
      </c>
      <c r="E21" s="9">
        <f t="shared" si="1"/>
        <v>6029.140197521655</v>
      </c>
      <c r="F21" s="14">
        <f>70381909.48/1000</f>
        <v>70381.909480000002</v>
      </c>
      <c r="G21" s="14">
        <v>0</v>
      </c>
    </row>
    <row r="22" spans="1:7" ht="24" x14ac:dyDescent="0.25">
      <c r="A22" s="1" t="s">
        <v>16</v>
      </c>
      <c r="B22" s="13">
        <v>40805.449999999997</v>
      </c>
      <c r="C22" s="13">
        <v>48117.29</v>
      </c>
      <c r="D22" s="2">
        <f t="shared" si="2"/>
        <v>7311.8400000000038</v>
      </c>
      <c r="E22" s="9">
        <f t="shared" si="1"/>
        <v>117.91878290767532</v>
      </c>
      <c r="F22" s="14">
        <f>48117287/1000</f>
        <v>48117.286999999997</v>
      </c>
      <c r="G22" s="14">
        <f>48117287/1000</f>
        <v>48117.286999999997</v>
      </c>
    </row>
    <row r="23" spans="1:7" ht="24" x14ac:dyDescent="0.25">
      <c r="A23" s="1" t="s">
        <v>17</v>
      </c>
      <c r="B23" s="13">
        <v>11982.78</v>
      </c>
      <c r="C23" s="13">
        <v>11982.78</v>
      </c>
      <c r="D23" s="2">
        <f t="shared" si="2"/>
        <v>0</v>
      </c>
      <c r="E23" s="9">
        <f t="shared" si="1"/>
        <v>100</v>
      </c>
      <c r="F23" s="14">
        <f>11982778.05/1000</f>
        <v>11982.778050000001</v>
      </c>
      <c r="G23" s="14">
        <f>11982778.05/1000</f>
        <v>11982.778050000001</v>
      </c>
    </row>
    <row r="24" spans="1:7" ht="24" x14ac:dyDescent="0.25">
      <c r="A24" s="1" t="s">
        <v>18</v>
      </c>
      <c r="B24" s="13">
        <v>2.94</v>
      </c>
      <c r="C24" s="13">
        <v>3.98</v>
      </c>
      <c r="D24" s="2">
        <f t="shared" si="2"/>
        <v>1.04</v>
      </c>
      <c r="E24" s="9">
        <f t="shared" si="1"/>
        <v>135.37414965986395</v>
      </c>
      <c r="F24" s="14">
        <f>3979.87/1000</f>
        <v>3.97987</v>
      </c>
      <c r="G24" s="14">
        <f>3979.87/1000</f>
        <v>3.97987</v>
      </c>
    </row>
    <row r="25" spans="1:7" x14ac:dyDescent="0.25">
      <c r="A25" s="1" t="s">
        <v>19</v>
      </c>
      <c r="B25" s="13">
        <v>36.04</v>
      </c>
      <c r="C25" s="13">
        <v>0</v>
      </c>
      <c r="D25" s="2">
        <f t="shared" si="2"/>
        <v>-36.04</v>
      </c>
      <c r="E25" s="9">
        <f t="shared" si="1"/>
        <v>0</v>
      </c>
      <c r="F25" s="14">
        <v>0</v>
      </c>
      <c r="G25" s="14">
        <v>0</v>
      </c>
    </row>
    <row r="26" spans="1:7" ht="24" x14ac:dyDescent="0.25">
      <c r="A26" s="1" t="s">
        <v>20</v>
      </c>
      <c r="B26" s="13">
        <v>347.45</v>
      </c>
      <c r="C26" s="13">
        <v>0</v>
      </c>
      <c r="D26" s="2">
        <f t="shared" si="2"/>
        <v>-347.45</v>
      </c>
      <c r="E26" s="9">
        <f t="shared" si="1"/>
        <v>0</v>
      </c>
      <c r="F26" s="14">
        <v>0</v>
      </c>
      <c r="G26" s="14">
        <v>0</v>
      </c>
    </row>
    <row r="27" spans="1:7" x14ac:dyDescent="0.25">
      <c r="A27" s="1" t="s">
        <v>21</v>
      </c>
      <c r="B27" s="13">
        <v>1974.6</v>
      </c>
      <c r="C27" s="13">
        <v>0</v>
      </c>
      <c r="D27" s="2">
        <f t="shared" si="2"/>
        <v>-1974.6</v>
      </c>
      <c r="E27" s="9">
        <f t="shared" si="1"/>
        <v>0</v>
      </c>
      <c r="F27" s="14">
        <v>0</v>
      </c>
      <c r="G27" s="14">
        <v>0</v>
      </c>
    </row>
    <row r="28" spans="1:7" ht="24" x14ac:dyDescent="0.25">
      <c r="A28" s="1" t="s">
        <v>22</v>
      </c>
      <c r="B28" s="13">
        <v>0</v>
      </c>
      <c r="C28" s="13">
        <v>1117.06</v>
      </c>
      <c r="D28" s="2">
        <f t="shared" si="2"/>
        <v>1117.06</v>
      </c>
      <c r="E28" s="9">
        <v>0</v>
      </c>
      <c r="F28" s="14">
        <v>0</v>
      </c>
      <c r="G28" s="14">
        <v>0</v>
      </c>
    </row>
    <row r="29" spans="1:7" ht="24" x14ac:dyDescent="0.25">
      <c r="A29" s="1" t="s">
        <v>23</v>
      </c>
      <c r="B29" s="13">
        <v>698.28</v>
      </c>
      <c r="C29" s="13">
        <v>0</v>
      </c>
      <c r="D29" s="2">
        <f t="shared" si="2"/>
        <v>-698.28</v>
      </c>
      <c r="E29" s="9">
        <f t="shared" si="1"/>
        <v>0</v>
      </c>
      <c r="F29" s="14">
        <v>0</v>
      </c>
      <c r="G29" s="14">
        <v>0</v>
      </c>
    </row>
    <row r="30" spans="1:7" x14ac:dyDescent="0.25">
      <c r="A30" s="3" t="s">
        <v>24</v>
      </c>
      <c r="B30" s="23">
        <f>SUM(B10:B29)</f>
        <v>509985.69</v>
      </c>
      <c r="C30" s="23">
        <f>SUM(C10:C29)</f>
        <v>1021138.6200000001</v>
      </c>
      <c r="D30" s="4">
        <f>SUM(D10:D29)</f>
        <v>511152.93</v>
      </c>
      <c r="E30" s="25">
        <f t="shared" si="1"/>
        <v>200.22887701025493</v>
      </c>
      <c r="F30" s="7">
        <f>SUM(F10:F29)</f>
        <v>247457.91091999999</v>
      </c>
      <c r="G30" s="7">
        <f>SUM(G10:G29)</f>
        <v>64689.404920000001</v>
      </c>
    </row>
    <row r="31" spans="1:7" ht="36" x14ac:dyDescent="0.25">
      <c r="A31" s="1" t="s">
        <v>25</v>
      </c>
      <c r="B31" s="13">
        <v>61.9</v>
      </c>
      <c r="C31" s="13">
        <v>66.099999999999994</v>
      </c>
      <c r="D31" s="13">
        <f>C31-B31</f>
        <v>4.1999999999999957</v>
      </c>
      <c r="E31" s="9">
        <f t="shared" si="1"/>
        <v>106.78513731825525</v>
      </c>
      <c r="F31" s="21">
        <f>68300/1000</f>
        <v>68.3</v>
      </c>
      <c r="G31" s="21">
        <f>71000/1000</f>
        <v>71</v>
      </c>
    </row>
    <row r="32" spans="1:7" ht="36" x14ac:dyDescent="0.25">
      <c r="A32" s="1" t="s">
        <v>26</v>
      </c>
      <c r="B32" s="13">
        <v>10908.8</v>
      </c>
      <c r="C32" s="13">
        <v>11404.6</v>
      </c>
      <c r="D32" s="13">
        <f t="shared" ref="D32:D56" si="3">C32-B32</f>
        <v>495.80000000000109</v>
      </c>
      <c r="E32" s="9">
        <f t="shared" si="1"/>
        <v>104.54495453212087</v>
      </c>
      <c r="F32" s="21">
        <f>11404600/1000</f>
        <v>11404.6</v>
      </c>
      <c r="G32" s="21">
        <f>11404600/1000</f>
        <v>11404.6</v>
      </c>
    </row>
    <row r="33" spans="1:7" ht="36" x14ac:dyDescent="0.25">
      <c r="A33" s="1" t="s">
        <v>27</v>
      </c>
      <c r="B33" s="13">
        <v>336.7</v>
      </c>
      <c r="C33" s="13">
        <v>427.2</v>
      </c>
      <c r="D33" s="13">
        <f t="shared" si="3"/>
        <v>90.5</v>
      </c>
      <c r="E33" s="9">
        <f t="shared" si="1"/>
        <v>126.87852687852687</v>
      </c>
      <c r="F33" s="22">
        <f>443000/1000</f>
        <v>443</v>
      </c>
      <c r="G33" s="22">
        <f>458800/1000</f>
        <v>458.8</v>
      </c>
    </row>
    <row r="34" spans="1:7" x14ac:dyDescent="0.25">
      <c r="A34" s="1" t="s">
        <v>28</v>
      </c>
      <c r="B34" s="13">
        <v>27336.2</v>
      </c>
      <c r="C34" s="13">
        <v>29461.4</v>
      </c>
      <c r="D34" s="13">
        <f t="shared" si="3"/>
        <v>2125.2000000000007</v>
      </c>
      <c r="E34" s="9">
        <f t="shared" si="1"/>
        <v>107.77430659711298</v>
      </c>
      <c r="F34" s="22">
        <f>30678800/1000</f>
        <v>30678.799999999999</v>
      </c>
      <c r="G34" s="22">
        <f>31896200/1000</f>
        <v>31896.2</v>
      </c>
    </row>
    <row r="35" spans="1:7" ht="36" x14ac:dyDescent="0.25">
      <c r="A35" s="1" t="s">
        <v>29</v>
      </c>
      <c r="B35" s="13">
        <v>2057.5</v>
      </c>
      <c r="C35" s="13">
        <v>2507.6999999999998</v>
      </c>
      <c r="D35" s="13">
        <f t="shared" si="3"/>
        <v>450.19999999999982</v>
      </c>
      <c r="E35" s="9">
        <f t="shared" si="1"/>
        <v>121.88092345078978</v>
      </c>
      <c r="F35" s="21">
        <f>2474300/1000</f>
        <v>2474.3000000000002</v>
      </c>
      <c r="G35" s="21">
        <f>2474300/1000</f>
        <v>2474.3000000000002</v>
      </c>
    </row>
    <row r="36" spans="1:7" ht="36" x14ac:dyDescent="0.25">
      <c r="A36" s="1" t="s">
        <v>30</v>
      </c>
      <c r="B36" s="13">
        <v>33.799999999999997</v>
      </c>
      <c r="C36" s="13">
        <v>41.6</v>
      </c>
      <c r="D36" s="13">
        <f t="shared" si="3"/>
        <v>7.8000000000000043</v>
      </c>
      <c r="E36" s="9">
        <f t="shared" si="1"/>
        <v>123.07692307692308</v>
      </c>
      <c r="F36" s="22">
        <f>42900/1000</f>
        <v>42.9</v>
      </c>
      <c r="G36" s="22">
        <f>44600/1000</f>
        <v>44.6</v>
      </c>
    </row>
    <row r="37" spans="1:7" ht="48" x14ac:dyDescent="0.25">
      <c r="A37" s="1" t="s">
        <v>31</v>
      </c>
      <c r="B37" s="13">
        <v>523.4</v>
      </c>
      <c r="C37" s="13">
        <v>523.4</v>
      </c>
      <c r="D37" s="13">
        <f t="shared" si="3"/>
        <v>0</v>
      </c>
      <c r="E37" s="9">
        <f t="shared" si="1"/>
        <v>100</v>
      </c>
      <c r="F37" s="22">
        <f>732700/1000</f>
        <v>732.7</v>
      </c>
      <c r="G37" s="22">
        <f>732700/1000</f>
        <v>732.7</v>
      </c>
    </row>
    <row r="38" spans="1:7" ht="48" x14ac:dyDescent="0.25">
      <c r="A38" s="1" t="s">
        <v>32</v>
      </c>
      <c r="B38" s="13">
        <v>585.5</v>
      </c>
      <c r="C38" s="13">
        <v>596.9</v>
      </c>
      <c r="D38" s="13">
        <f t="shared" si="3"/>
        <v>11.399999999999977</v>
      </c>
      <c r="E38" s="9">
        <f t="shared" si="1"/>
        <v>101.94705380017079</v>
      </c>
      <c r="F38" s="22">
        <f>596900/1000</f>
        <v>596.9</v>
      </c>
      <c r="G38" s="22">
        <f>596900/1000</f>
        <v>596.9</v>
      </c>
    </row>
    <row r="39" spans="1:7" ht="24" x14ac:dyDescent="0.25">
      <c r="A39" s="1" t="s">
        <v>33</v>
      </c>
      <c r="B39" s="13">
        <v>23418.7</v>
      </c>
      <c r="C39" s="13">
        <v>23877.4</v>
      </c>
      <c r="D39" s="13">
        <f t="shared" si="3"/>
        <v>458.70000000000073</v>
      </c>
      <c r="E39" s="9">
        <f t="shared" si="1"/>
        <v>101.95869113144624</v>
      </c>
      <c r="F39" s="22">
        <f>23877400/1000</f>
        <v>23877.4</v>
      </c>
      <c r="G39" s="22">
        <f>23877400/1000</f>
        <v>23877.4</v>
      </c>
    </row>
    <row r="40" spans="1:7" ht="24" x14ac:dyDescent="0.25">
      <c r="A40" s="1" t="s">
        <v>34</v>
      </c>
      <c r="B40" s="13">
        <v>29165.1</v>
      </c>
      <c r="C40" s="13">
        <v>35583.599999999999</v>
      </c>
      <c r="D40" s="13">
        <f t="shared" si="3"/>
        <v>6418.5</v>
      </c>
      <c r="E40" s="9">
        <f t="shared" si="1"/>
        <v>122.00746782970057</v>
      </c>
      <c r="F40" s="22">
        <f>34428300/1000</f>
        <v>34428.300000000003</v>
      </c>
      <c r="G40" s="22">
        <f>34428300/1000</f>
        <v>34428.300000000003</v>
      </c>
    </row>
    <row r="41" spans="1:7" ht="36" x14ac:dyDescent="0.25">
      <c r="A41" s="1" t="s">
        <v>35</v>
      </c>
      <c r="B41" s="13">
        <v>6370</v>
      </c>
      <c r="C41" s="13">
        <v>6608</v>
      </c>
      <c r="D41" s="13">
        <f t="shared" si="3"/>
        <v>238</v>
      </c>
      <c r="E41" s="9">
        <f t="shared" si="1"/>
        <v>103.73626373626375</v>
      </c>
      <c r="F41" s="22">
        <f>6825000/1000</f>
        <v>6825</v>
      </c>
      <c r="G41" s="22">
        <f>7098000/1000</f>
        <v>7098</v>
      </c>
    </row>
    <row r="42" spans="1:7" ht="36" x14ac:dyDescent="0.25">
      <c r="A42" s="1" t="s">
        <v>36</v>
      </c>
      <c r="B42" s="13">
        <v>40.200000000000003</v>
      </c>
      <c r="C42" s="13">
        <v>81.8</v>
      </c>
      <c r="D42" s="13">
        <f t="shared" si="3"/>
        <v>41.599999999999994</v>
      </c>
      <c r="E42" s="9">
        <f t="shared" si="1"/>
        <v>203.48258706467658</v>
      </c>
      <c r="F42" s="22">
        <f>143100/1000</f>
        <v>143.1</v>
      </c>
      <c r="G42" s="22">
        <f>163600/1000</f>
        <v>163.6</v>
      </c>
    </row>
    <row r="43" spans="1:7" ht="24" x14ac:dyDescent="0.25">
      <c r="A43" s="1" t="s">
        <v>37</v>
      </c>
      <c r="B43" s="13">
        <v>3637.6</v>
      </c>
      <c r="C43" s="13">
        <v>9751.4</v>
      </c>
      <c r="D43" s="13">
        <f t="shared" si="3"/>
        <v>6113.7999999999993</v>
      </c>
      <c r="E43" s="9">
        <f t="shared" si="1"/>
        <v>268.07235539916428</v>
      </c>
      <c r="F43" s="22">
        <f>2437800/1000</f>
        <v>2437.8000000000002</v>
      </c>
      <c r="G43" s="22">
        <f>1218900/1000</f>
        <v>1218.9000000000001</v>
      </c>
    </row>
    <row r="44" spans="1:7" x14ac:dyDescent="0.25">
      <c r="A44" s="5" t="s">
        <v>38</v>
      </c>
      <c r="B44" s="13">
        <v>0</v>
      </c>
      <c r="C44" s="13">
        <v>1101</v>
      </c>
      <c r="D44" s="13">
        <f t="shared" si="3"/>
        <v>1101</v>
      </c>
      <c r="E44" s="9">
        <v>0</v>
      </c>
      <c r="F44" s="22">
        <v>0</v>
      </c>
      <c r="G44" s="22">
        <v>0</v>
      </c>
    </row>
    <row r="45" spans="1:7" ht="36" x14ac:dyDescent="0.25">
      <c r="A45" s="1" t="s">
        <v>39</v>
      </c>
      <c r="B45" s="13">
        <v>363.79</v>
      </c>
      <c r="C45" s="13">
        <v>363.79</v>
      </c>
      <c r="D45" s="13">
        <f t="shared" si="3"/>
        <v>0</v>
      </c>
      <c r="E45" s="9">
        <f t="shared" si="1"/>
        <v>100</v>
      </c>
      <c r="F45" s="22">
        <f>363768/1000</f>
        <v>363.76799999999997</v>
      </c>
      <c r="G45" s="22">
        <f>363768/1000</f>
        <v>363.76799999999997</v>
      </c>
    </row>
    <row r="46" spans="1:7" ht="24" x14ac:dyDescent="0.25">
      <c r="A46" s="1" t="s">
        <v>40</v>
      </c>
      <c r="B46" s="13">
        <v>100.1</v>
      </c>
      <c r="C46" s="13">
        <v>113.3</v>
      </c>
      <c r="D46" s="13">
        <f t="shared" si="3"/>
        <v>13.200000000000003</v>
      </c>
      <c r="E46" s="9">
        <f t="shared" si="1"/>
        <v>113.18681318681318</v>
      </c>
      <c r="F46" s="22">
        <f>117000/1000</f>
        <v>117</v>
      </c>
      <c r="G46" s="22">
        <f>121700/1000</f>
        <v>121.7</v>
      </c>
    </row>
    <row r="47" spans="1:7" ht="36" x14ac:dyDescent="0.25">
      <c r="A47" s="1" t="s">
        <v>41</v>
      </c>
      <c r="B47" s="13">
        <v>43.81</v>
      </c>
      <c r="C47" s="13">
        <v>41.7</v>
      </c>
      <c r="D47" s="13">
        <f t="shared" si="3"/>
        <v>-2.1099999999999994</v>
      </c>
      <c r="E47" s="9">
        <f t="shared" si="1"/>
        <v>95.183748002739094</v>
      </c>
      <c r="F47" s="22">
        <f>43076/1000</f>
        <v>43.076000000000001</v>
      </c>
      <c r="G47" s="22">
        <f>44799/1000</f>
        <v>44.798999999999999</v>
      </c>
    </row>
    <row r="48" spans="1:7" ht="48" x14ac:dyDescent="0.25">
      <c r="A48" s="1" t="s">
        <v>42</v>
      </c>
      <c r="B48" s="13">
        <v>6</v>
      </c>
      <c r="C48" s="13">
        <v>6</v>
      </c>
      <c r="D48" s="13">
        <f t="shared" si="3"/>
        <v>0</v>
      </c>
      <c r="E48" s="9">
        <f t="shared" si="1"/>
        <v>100</v>
      </c>
      <c r="F48" s="22">
        <f>6000/1000</f>
        <v>6</v>
      </c>
      <c r="G48" s="22">
        <f>6000/1000</f>
        <v>6</v>
      </c>
    </row>
    <row r="49" spans="1:7" x14ac:dyDescent="0.25">
      <c r="A49" s="1" t="s">
        <v>43</v>
      </c>
      <c r="B49" s="13">
        <v>651.33000000000004</v>
      </c>
      <c r="C49" s="13">
        <v>643.20000000000005</v>
      </c>
      <c r="D49" s="13">
        <f t="shared" si="3"/>
        <v>-8.1299999999999955</v>
      </c>
      <c r="E49" s="9">
        <f t="shared" si="1"/>
        <v>98.751784809543551</v>
      </c>
      <c r="F49" s="22">
        <f>664320/1000</f>
        <v>664.32</v>
      </c>
      <c r="G49" s="22">
        <f>690912/1000</f>
        <v>690.91200000000003</v>
      </c>
    </row>
    <row r="50" spans="1:7" ht="36" x14ac:dyDescent="0.25">
      <c r="A50" s="1" t="s">
        <v>44</v>
      </c>
      <c r="B50" s="13">
        <v>4367.4799999999996</v>
      </c>
      <c r="C50" s="13">
        <v>3655.97</v>
      </c>
      <c r="D50" s="13">
        <f t="shared" si="3"/>
        <v>-711.50999999999976</v>
      </c>
      <c r="E50" s="9">
        <f t="shared" si="1"/>
        <v>83.708912233141305</v>
      </c>
      <c r="F50" s="22">
        <f>2559742/1000</f>
        <v>2559.7420000000002</v>
      </c>
      <c r="G50" s="22">
        <f>2542579/1000</f>
        <v>2542.5790000000002</v>
      </c>
    </row>
    <row r="51" spans="1:7" ht="24" x14ac:dyDescent="0.25">
      <c r="A51" s="1" t="s">
        <v>45</v>
      </c>
      <c r="B51" s="13">
        <v>12.08</v>
      </c>
      <c r="C51" s="13">
        <v>11.32</v>
      </c>
      <c r="D51" s="13">
        <f t="shared" si="3"/>
        <v>-0.75999999999999979</v>
      </c>
      <c r="E51" s="9">
        <f t="shared" si="1"/>
        <v>93.708609271523187</v>
      </c>
      <c r="F51" s="22">
        <f>12197.64/1000</f>
        <v>12.19764</v>
      </c>
      <c r="G51" s="22">
        <f>111385.18/1000</f>
        <v>111.38517999999999</v>
      </c>
    </row>
    <row r="52" spans="1:7" x14ac:dyDescent="0.25">
      <c r="A52" s="1" t="s">
        <v>46</v>
      </c>
      <c r="B52" s="13">
        <v>10185.75</v>
      </c>
      <c r="C52" s="13">
        <v>10395.629999999999</v>
      </c>
      <c r="D52" s="13">
        <f t="shared" si="3"/>
        <v>209.8799999999992</v>
      </c>
      <c r="E52" s="9">
        <f t="shared" si="1"/>
        <v>102.06052573448198</v>
      </c>
      <c r="F52" s="22">
        <f>10945102.5/1000</f>
        <v>10945.102500000001</v>
      </c>
      <c r="G52" s="22">
        <f>10945882.5/1000</f>
        <v>10945.8825</v>
      </c>
    </row>
    <row r="53" spans="1:7" ht="24" x14ac:dyDescent="0.25">
      <c r="A53" s="1" t="s">
        <v>47</v>
      </c>
      <c r="B53" s="13">
        <v>18.2</v>
      </c>
      <c r="C53" s="13">
        <v>0</v>
      </c>
      <c r="D53" s="13">
        <f t="shared" si="3"/>
        <v>-18.2</v>
      </c>
      <c r="E53" s="9">
        <f t="shared" si="1"/>
        <v>0</v>
      </c>
      <c r="F53" s="22">
        <v>0</v>
      </c>
      <c r="G53" s="22">
        <v>0</v>
      </c>
    </row>
    <row r="54" spans="1:7" ht="24" x14ac:dyDescent="0.25">
      <c r="A54" s="1" t="s">
        <v>48</v>
      </c>
      <c r="B54" s="13">
        <v>1820</v>
      </c>
      <c r="C54" s="13">
        <v>1888</v>
      </c>
      <c r="D54" s="13">
        <f t="shared" si="3"/>
        <v>68</v>
      </c>
      <c r="E54" s="9">
        <f t="shared" si="1"/>
        <v>103.73626373626375</v>
      </c>
      <c r="F54" s="22">
        <f>1950000/1000</f>
        <v>1950</v>
      </c>
      <c r="G54" s="22">
        <f>2028000/1000</f>
        <v>2028</v>
      </c>
    </row>
    <row r="55" spans="1:7" x14ac:dyDescent="0.25">
      <c r="A55" s="1" t="s">
        <v>49</v>
      </c>
      <c r="B55" s="13">
        <v>415.5</v>
      </c>
      <c r="C55" s="13">
        <v>407.4</v>
      </c>
      <c r="D55" s="13">
        <f t="shared" si="3"/>
        <v>-8.1000000000000227</v>
      </c>
      <c r="E55" s="9">
        <f t="shared" si="1"/>
        <v>98.050541516245488</v>
      </c>
      <c r="F55" s="22">
        <f>407400/1000</f>
        <v>407.4</v>
      </c>
      <c r="G55" s="22">
        <f>407400/1000</f>
        <v>407.4</v>
      </c>
    </row>
    <row r="56" spans="1:7" ht="24" x14ac:dyDescent="0.25">
      <c r="A56" s="1" t="s">
        <v>50</v>
      </c>
      <c r="B56" s="13">
        <v>905683.6</v>
      </c>
      <c r="C56" s="13">
        <v>1010496.6</v>
      </c>
      <c r="D56" s="13">
        <f t="shared" si="3"/>
        <v>104813</v>
      </c>
      <c r="E56" s="9">
        <f t="shared" si="1"/>
        <v>111.57280533731648</v>
      </c>
      <c r="F56" s="22">
        <f>1053056500/1000</f>
        <v>1053056.5</v>
      </c>
      <c r="G56" s="22">
        <f>1095165400/1000</f>
        <v>1095165.3999999999</v>
      </c>
    </row>
    <row r="57" spans="1:7" x14ac:dyDescent="0.25">
      <c r="A57" s="3" t="s">
        <v>51</v>
      </c>
      <c r="B57" s="23">
        <f>SUM(B31:B56)</f>
        <v>1028143.04</v>
      </c>
      <c r="C57" s="23">
        <f>SUM(C31:C56)</f>
        <v>1150055.01</v>
      </c>
      <c r="D57" s="23">
        <f t="shared" ref="D57:G57" si="4">SUM(D31:D56)</f>
        <v>121911.97</v>
      </c>
      <c r="E57" s="25">
        <f t="shared" si="1"/>
        <v>111.85749115220386</v>
      </c>
      <c r="F57" s="23">
        <f t="shared" si="4"/>
        <v>1184278.2061399999</v>
      </c>
      <c r="G57" s="23">
        <f t="shared" si="4"/>
        <v>1226893.1256799998</v>
      </c>
    </row>
    <row r="58" spans="1:7" ht="36" x14ac:dyDescent="0.25">
      <c r="A58" s="1" t="s">
        <v>52</v>
      </c>
      <c r="B58" s="13">
        <v>509.17</v>
      </c>
      <c r="C58" s="13">
        <v>0</v>
      </c>
      <c r="D58" s="13">
        <f>C58-B58</f>
        <v>-509.17</v>
      </c>
      <c r="E58" s="9">
        <f t="shared" si="1"/>
        <v>0</v>
      </c>
      <c r="F58" s="22">
        <v>0</v>
      </c>
      <c r="G58" s="22">
        <v>0</v>
      </c>
    </row>
    <row r="59" spans="1:7" ht="24" x14ac:dyDescent="0.25">
      <c r="A59" s="1" t="s">
        <v>53</v>
      </c>
      <c r="B59" s="13">
        <v>45335.6</v>
      </c>
      <c r="C59" s="13">
        <v>0</v>
      </c>
      <c r="D59" s="13">
        <f>C59-B59</f>
        <v>-45335.6</v>
      </c>
      <c r="E59" s="9">
        <f t="shared" si="1"/>
        <v>0</v>
      </c>
      <c r="F59" s="22">
        <v>0</v>
      </c>
      <c r="G59" s="22">
        <v>0</v>
      </c>
    </row>
    <row r="60" spans="1:7" ht="15" customHeight="1" x14ac:dyDescent="0.25">
      <c r="A60" s="3" t="s">
        <v>54</v>
      </c>
      <c r="B60" s="23">
        <f>SUM(B58:B59)</f>
        <v>45844.77</v>
      </c>
      <c r="C60" s="23">
        <f t="shared" ref="C60:D60" si="5">SUM(C58:C59)</f>
        <v>0</v>
      </c>
      <c r="D60" s="23">
        <f t="shared" si="5"/>
        <v>-45844.77</v>
      </c>
      <c r="E60" s="9">
        <f t="shared" si="1"/>
        <v>0</v>
      </c>
      <c r="F60" s="24">
        <f>SUM(F58:F59)</f>
        <v>0</v>
      </c>
      <c r="G60" s="24">
        <f>SUM(G58:G59)</f>
        <v>0</v>
      </c>
    </row>
    <row r="61" spans="1:7" x14ac:dyDescent="0.25">
      <c r="A61" s="3" t="s">
        <v>55</v>
      </c>
      <c r="B61" s="23">
        <f>B60+B57+B30+B9</f>
        <v>2028679.43</v>
      </c>
      <c r="C61" s="23">
        <f t="shared" ref="C61:G61" si="6">C60+C57+C30+C9</f>
        <v>2615929.63</v>
      </c>
      <c r="D61" s="23">
        <f t="shared" si="6"/>
        <v>587250.19999999995</v>
      </c>
      <c r="E61" s="25">
        <f t="shared" si="1"/>
        <v>128.94741235681576</v>
      </c>
      <c r="F61" s="23">
        <f t="shared" si="6"/>
        <v>1766734.1170599998</v>
      </c>
      <c r="G61" s="23">
        <f t="shared" si="6"/>
        <v>1649104.5305999997</v>
      </c>
    </row>
    <row r="62" spans="1:7" ht="15" customHeight="1" x14ac:dyDescent="0.25">
      <c r="F62"/>
      <c r="G62"/>
    </row>
    <row r="63" spans="1:7" ht="15" customHeight="1" x14ac:dyDescent="0.25">
      <c r="F63"/>
      <c r="G63"/>
    </row>
    <row r="64" spans="1:7" x14ac:dyDescent="0.25">
      <c r="F64"/>
      <c r="G64"/>
    </row>
    <row r="65" spans="6:7" x14ac:dyDescent="0.25">
      <c r="F65"/>
      <c r="G65"/>
    </row>
    <row r="66" spans="6:7" x14ac:dyDescent="0.25">
      <c r="F66"/>
      <c r="G66"/>
    </row>
    <row r="67" spans="6:7" x14ac:dyDescent="0.25">
      <c r="F67"/>
      <c r="G67"/>
    </row>
    <row r="68" spans="6:7" x14ac:dyDescent="0.25">
      <c r="F68"/>
      <c r="G68"/>
    </row>
    <row r="69" spans="6:7" x14ac:dyDescent="0.25">
      <c r="F69"/>
      <c r="G69"/>
    </row>
    <row r="70" spans="6:7" x14ac:dyDescent="0.25">
      <c r="F70"/>
      <c r="G70"/>
    </row>
    <row r="71" spans="6:7" x14ac:dyDescent="0.25">
      <c r="F71"/>
      <c r="G71"/>
    </row>
    <row r="72" spans="6:7" x14ac:dyDescent="0.25">
      <c r="F72"/>
      <c r="G72"/>
    </row>
    <row r="73" spans="6:7" x14ac:dyDescent="0.25">
      <c r="F73"/>
      <c r="G73"/>
    </row>
    <row r="74" spans="6:7" x14ac:dyDescent="0.25">
      <c r="F74"/>
      <c r="G74"/>
    </row>
    <row r="75" spans="6:7" x14ac:dyDescent="0.25">
      <c r="F75"/>
      <c r="G75"/>
    </row>
    <row r="76" spans="6:7" x14ac:dyDescent="0.25">
      <c r="F76"/>
      <c r="G76"/>
    </row>
    <row r="77" spans="6:7" x14ac:dyDescent="0.25">
      <c r="F77"/>
      <c r="G77"/>
    </row>
    <row r="78" spans="6:7" x14ac:dyDescent="0.25">
      <c r="F78"/>
      <c r="G78"/>
    </row>
    <row r="79" spans="6:7" x14ac:dyDescent="0.25">
      <c r="F79"/>
      <c r="G79"/>
    </row>
    <row r="80" spans="6:7" x14ac:dyDescent="0.25">
      <c r="F80"/>
      <c r="G80"/>
    </row>
    <row r="81" spans="6:7" x14ac:dyDescent="0.25">
      <c r="F81"/>
      <c r="G81"/>
    </row>
    <row r="82" spans="6:7" x14ac:dyDescent="0.25">
      <c r="F82"/>
      <c r="G82"/>
    </row>
    <row r="83" spans="6:7" x14ac:dyDescent="0.25">
      <c r="F83"/>
      <c r="G83"/>
    </row>
    <row r="84" spans="6:7" x14ac:dyDescent="0.25">
      <c r="F84"/>
      <c r="G84"/>
    </row>
    <row r="85" spans="6:7" x14ac:dyDescent="0.25">
      <c r="F85"/>
      <c r="G85"/>
    </row>
    <row r="86" spans="6:7" x14ac:dyDescent="0.25">
      <c r="F86"/>
      <c r="G86"/>
    </row>
    <row r="87" spans="6:7" x14ac:dyDescent="0.25">
      <c r="F87"/>
      <c r="G87"/>
    </row>
    <row r="88" spans="6:7" x14ac:dyDescent="0.25">
      <c r="F88"/>
      <c r="G88"/>
    </row>
    <row r="89" spans="6:7" x14ac:dyDescent="0.25">
      <c r="F89"/>
      <c r="G89"/>
    </row>
    <row r="90" spans="6:7" x14ac:dyDescent="0.25">
      <c r="F90"/>
      <c r="G90"/>
    </row>
    <row r="91" spans="6:7" x14ac:dyDescent="0.25">
      <c r="F91"/>
      <c r="G91"/>
    </row>
    <row r="92" spans="6:7" x14ac:dyDescent="0.25">
      <c r="F92"/>
      <c r="G92"/>
    </row>
    <row r="93" spans="6:7" x14ac:dyDescent="0.25">
      <c r="F93"/>
      <c r="G93"/>
    </row>
    <row r="94" spans="6:7" x14ac:dyDescent="0.25">
      <c r="F94"/>
      <c r="G94"/>
    </row>
    <row r="95" spans="6:7" x14ac:dyDescent="0.25">
      <c r="F95"/>
      <c r="G95"/>
    </row>
    <row r="96" spans="6:7" x14ac:dyDescent="0.25">
      <c r="F96"/>
      <c r="G96"/>
    </row>
    <row r="97" spans="6:7" x14ac:dyDescent="0.25">
      <c r="F97"/>
      <c r="G97"/>
    </row>
    <row r="98" spans="6:7" x14ac:dyDescent="0.25">
      <c r="F98"/>
      <c r="G98"/>
    </row>
    <row r="99" spans="6:7" x14ac:dyDescent="0.25">
      <c r="F99"/>
      <c r="G99"/>
    </row>
    <row r="100" spans="6:7" x14ac:dyDescent="0.25">
      <c r="F100"/>
      <c r="G100"/>
    </row>
    <row r="101" spans="6:7" x14ac:dyDescent="0.25">
      <c r="F101"/>
      <c r="G101"/>
    </row>
    <row r="102" spans="6:7" x14ac:dyDescent="0.25">
      <c r="F102"/>
      <c r="G102"/>
    </row>
    <row r="103" spans="6:7" x14ac:dyDescent="0.25">
      <c r="F103"/>
      <c r="G103"/>
    </row>
    <row r="104" spans="6:7" x14ac:dyDescent="0.25">
      <c r="F104"/>
      <c r="G104"/>
    </row>
    <row r="105" spans="6:7" x14ac:dyDescent="0.25">
      <c r="F105"/>
      <c r="G105"/>
    </row>
    <row r="106" spans="6:7" x14ac:dyDescent="0.25">
      <c r="F106"/>
      <c r="G106"/>
    </row>
    <row r="107" spans="6:7" x14ac:dyDescent="0.25">
      <c r="F107"/>
      <c r="G107"/>
    </row>
    <row r="108" spans="6:7" x14ac:dyDescent="0.25">
      <c r="F108"/>
      <c r="G108"/>
    </row>
    <row r="109" spans="6:7" x14ac:dyDescent="0.25">
      <c r="F109"/>
      <c r="G109"/>
    </row>
    <row r="110" spans="6:7" x14ac:dyDescent="0.25">
      <c r="F110"/>
      <c r="G110"/>
    </row>
    <row r="111" spans="6:7" x14ac:dyDescent="0.25">
      <c r="F111"/>
      <c r="G111"/>
    </row>
    <row r="112" spans="6:7" x14ac:dyDescent="0.25">
      <c r="F112"/>
      <c r="G112"/>
    </row>
    <row r="113" spans="6:7" x14ac:dyDescent="0.25">
      <c r="F113"/>
      <c r="G113"/>
    </row>
    <row r="114" spans="6:7" x14ac:dyDescent="0.25">
      <c r="F114"/>
      <c r="G114"/>
    </row>
    <row r="115" spans="6:7" x14ac:dyDescent="0.25">
      <c r="F115"/>
      <c r="G115"/>
    </row>
    <row r="116" spans="6:7" x14ac:dyDescent="0.25">
      <c r="F116"/>
      <c r="G116"/>
    </row>
    <row r="117" spans="6:7" x14ac:dyDescent="0.25">
      <c r="F117"/>
      <c r="G117"/>
    </row>
    <row r="118" spans="6:7" x14ac:dyDescent="0.25">
      <c r="F118"/>
      <c r="G118"/>
    </row>
    <row r="119" spans="6:7" x14ac:dyDescent="0.25">
      <c r="F119"/>
      <c r="G119"/>
    </row>
    <row r="120" spans="6:7" x14ac:dyDescent="0.25">
      <c r="F120"/>
      <c r="G120"/>
    </row>
    <row r="121" spans="6:7" x14ac:dyDescent="0.25">
      <c r="F121"/>
      <c r="G121"/>
    </row>
    <row r="122" spans="6:7" x14ac:dyDescent="0.25">
      <c r="F122"/>
      <c r="G122"/>
    </row>
    <row r="123" spans="6:7" x14ac:dyDescent="0.25">
      <c r="F123"/>
      <c r="G123"/>
    </row>
    <row r="124" spans="6:7" x14ac:dyDescent="0.25">
      <c r="F124"/>
      <c r="G124"/>
    </row>
    <row r="125" spans="6:7" x14ac:dyDescent="0.25">
      <c r="F125"/>
      <c r="G125"/>
    </row>
    <row r="126" spans="6:7" x14ac:dyDescent="0.25">
      <c r="F126"/>
      <c r="G126"/>
    </row>
    <row r="127" spans="6:7" x14ac:dyDescent="0.25">
      <c r="F127"/>
      <c r="G127"/>
    </row>
    <row r="128" spans="6:7" x14ac:dyDescent="0.25">
      <c r="F128"/>
      <c r="G128"/>
    </row>
    <row r="129" spans="6:7" x14ac:dyDescent="0.25">
      <c r="F129"/>
      <c r="G129"/>
    </row>
    <row r="130" spans="6:7" x14ac:dyDescent="0.25">
      <c r="F130"/>
      <c r="G130"/>
    </row>
    <row r="131" spans="6:7" x14ac:dyDescent="0.25">
      <c r="F131"/>
      <c r="G131"/>
    </row>
    <row r="132" spans="6:7" x14ac:dyDescent="0.25">
      <c r="F132"/>
      <c r="G132"/>
    </row>
    <row r="133" spans="6:7" x14ac:dyDescent="0.25">
      <c r="F133"/>
      <c r="G133"/>
    </row>
    <row r="134" spans="6:7" x14ac:dyDescent="0.25">
      <c r="F134"/>
      <c r="G134"/>
    </row>
    <row r="135" spans="6:7" x14ac:dyDescent="0.25">
      <c r="F135"/>
      <c r="G135"/>
    </row>
    <row r="136" spans="6:7" x14ac:dyDescent="0.25">
      <c r="F136"/>
      <c r="G136"/>
    </row>
    <row r="137" spans="6:7" x14ac:dyDescent="0.25">
      <c r="F137"/>
      <c r="G137"/>
    </row>
    <row r="138" spans="6:7" x14ac:dyDescent="0.25">
      <c r="F138"/>
      <c r="G138"/>
    </row>
    <row r="139" spans="6:7" x14ac:dyDescent="0.25">
      <c r="F139"/>
      <c r="G139"/>
    </row>
    <row r="140" spans="6:7" x14ac:dyDescent="0.25">
      <c r="F140"/>
      <c r="G140"/>
    </row>
    <row r="141" spans="6:7" x14ac:dyDescent="0.25">
      <c r="F141"/>
      <c r="G141"/>
    </row>
    <row r="142" spans="6:7" x14ac:dyDescent="0.25">
      <c r="F142"/>
      <c r="G142"/>
    </row>
    <row r="143" spans="6:7" x14ac:dyDescent="0.25">
      <c r="F143"/>
      <c r="G143"/>
    </row>
    <row r="144" spans="6:7" x14ac:dyDescent="0.25">
      <c r="F144"/>
      <c r="G144"/>
    </row>
    <row r="145" spans="6:7" x14ac:dyDescent="0.25">
      <c r="F145"/>
      <c r="G145"/>
    </row>
    <row r="146" spans="6:7" x14ac:dyDescent="0.25">
      <c r="F146"/>
      <c r="G146"/>
    </row>
    <row r="147" spans="6:7" x14ac:dyDescent="0.25">
      <c r="F147"/>
      <c r="G147"/>
    </row>
    <row r="148" spans="6:7" x14ac:dyDescent="0.25">
      <c r="F148"/>
      <c r="G148"/>
    </row>
    <row r="149" spans="6:7" x14ac:dyDescent="0.25">
      <c r="F149"/>
      <c r="G149"/>
    </row>
    <row r="150" spans="6:7" x14ac:dyDescent="0.25">
      <c r="F150"/>
      <c r="G150"/>
    </row>
    <row r="151" spans="6:7" x14ac:dyDescent="0.25">
      <c r="F151"/>
      <c r="G151"/>
    </row>
    <row r="152" spans="6:7" x14ac:dyDescent="0.25">
      <c r="F152"/>
      <c r="G152"/>
    </row>
    <row r="153" spans="6:7" x14ac:dyDescent="0.25">
      <c r="F153"/>
      <c r="G153"/>
    </row>
    <row r="154" spans="6:7" x14ac:dyDescent="0.25">
      <c r="F154"/>
      <c r="G154"/>
    </row>
    <row r="155" spans="6:7" x14ac:dyDescent="0.25">
      <c r="F155"/>
      <c r="G155"/>
    </row>
    <row r="156" spans="6:7" x14ac:dyDescent="0.25">
      <c r="F156"/>
      <c r="G156"/>
    </row>
    <row r="157" spans="6:7" x14ac:dyDescent="0.25">
      <c r="F157"/>
      <c r="G157"/>
    </row>
    <row r="158" spans="6:7" x14ac:dyDescent="0.25">
      <c r="F158"/>
      <c r="G158"/>
    </row>
    <row r="159" spans="6:7" x14ac:dyDescent="0.25">
      <c r="F159"/>
      <c r="G159"/>
    </row>
    <row r="160" spans="6:7" x14ac:dyDescent="0.25">
      <c r="F160"/>
      <c r="G160"/>
    </row>
    <row r="161" spans="6:7" x14ac:dyDescent="0.25">
      <c r="F161"/>
      <c r="G161"/>
    </row>
    <row r="162" spans="6:7" x14ac:dyDescent="0.25">
      <c r="F162"/>
      <c r="G162"/>
    </row>
    <row r="163" spans="6:7" x14ac:dyDescent="0.25">
      <c r="F163"/>
      <c r="G163"/>
    </row>
    <row r="164" spans="6:7" x14ac:dyDescent="0.25">
      <c r="F164"/>
      <c r="G164"/>
    </row>
    <row r="165" spans="6:7" x14ac:dyDescent="0.25">
      <c r="F165"/>
      <c r="G165"/>
    </row>
    <row r="166" spans="6:7" x14ac:dyDescent="0.25">
      <c r="F166"/>
      <c r="G166"/>
    </row>
    <row r="167" spans="6:7" x14ac:dyDescent="0.25">
      <c r="F167"/>
      <c r="G167"/>
    </row>
    <row r="168" spans="6:7" x14ac:dyDescent="0.25">
      <c r="F168"/>
      <c r="G168"/>
    </row>
    <row r="169" spans="6:7" x14ac:dyDescent="0.25">
      <c r="F169"/>
      <c r="G169"/>
    </row>
    <row r="170" spans="6:7" x14ac:dyDescent="0.25">
      <c r="F170"/>
      <c r="G170"/>
    </row>
    <row r="171" spans="6:7" x14ac:dyDescent="0.25">
      <c r="F171"/>
      <c r="G171"/>
    </row>
    <row r="172" spans="6:7" x14ac:dyDescent="0.25">
      <c r="F172"/>
      <c r="G172"/>
    </row>
    <row r="173" spans="6:7" x14ac:dyDescent="0.25">
      <c r="F173"/>
      <c r="G173"/>
    </row>
    <row r="174" spans="6:7" x14ac:dyDescent="0.25">
      <c r="F174"/>
      <c r="G174"/>
    </row>
    <row r="175" spans="6:7" x14ac:dyDescent="0.25">
      <c r="F175"/>
      <c r="G175"/>
    </row>
    <row r="176" spans="6:7" x14ac:dyDescent="0.25">
      <c r="F176"/>
      <c r="G176"/>
    </row>
    <row r="177" spans="6:7" x14ac:dyDescent="0.25">
      <c r="F177"/>
      <c r="G177"/>
    </row>
    <row r="178" spans="6:7" x14ac:dyDescent="0.25">
      <c r="F178"/>
      <c r="G178"/>
    </row>
    <row r="179" spans="6:7" x14ac:dyDescent="0.25">
      <c r="F179"/>
      <c r="G179"/>
    </row>
    <row r="180" spans="6:7" x14ac:dyDescent="0.25">
      <c r="F180"/>
      <c r="G180"/>
    </row>
    <row r="181" spans="6:7" x14ac:dyDescent="0.25">
      <c r="F181"/>
      <c r="G181"/>
    </row>
    <row r="182" spans="6:7" x14ac:dyDescent="0.25">
      <c r="F182"/>
      <c r="G182"/>
    </row>
    <row r="183" spans="6:7" x14ac:dyDescent="0.25">
      <c r="F183"/>
      <c r="G183"/>
    </row>
    <row r="184" spans="6:7" x14ac:dyDescent="0.25">
      <c r="F184"/>
      <c r="G184"/>
    </row>
    <row r="185" spans="6:7" x14ac:dyDescent="0.25">
      <c r="F185"/>
      <c r="G185"/>
    </row>
    <row r="186" spans="6:7" x14ac:dyDescent="0.25">
      <c r="F186"/>
      <c r="G186"/>
    </row>
    <row r="187" spans="6:7" x14ac:dyDescent="0.25">
      <c r="F187"/>
      <c r="G187"/>
    </row>
    <row r="188" spans="6:7" x14ac:dyDescent="0.25">
      <c r="F188"/>
      <c r="G188"/>
    </row>
    <row r="189" spans="6:7" x14ac:dyDescent="0.25">
      <c r="F189"/>
      <c r="G189"/>
    </row>
    <row r="190" spans="6:7" x14ac:dyDescent="0.25">
      <c r="F190"/>
      <c r="G190"/>
    </row>
    <row r="191" spans="6:7" x14ac:dyDescent="0.25">
      <c r="F191"/>
      <c r="G191"/>
    </row>
    <row r="192" spans="6:7" x14ac:dyDescent="0.25">
      <c r="F192"/>
      <c r="G192"/>
    </row>
    <row r="193" spans="6:7" x14ac:dyDescent="0.25">
      <c r="F193"/>
      <c r="G193"/>
    </row>
    <row r="194" spans="6:7" x14ac:dyDescent="0.25">
      <c r="F194"/>
      <c r="G194"/>
    </row>
    <row r="195" spans="6:7" x14ac:dyDescent="0.25">
      <c r="F195"/>
      <c r="G195"/>
    </row>
    <row r="196" spans="6:7" x14ac:dyDescent="0.25">
      <c r="F196"/>
      <c r="G196"/>
    </row>
    <row r="197" spans="6:7" x14ac:dyDescent="0.25">
      <c r="F197"/>
      <c r="G197"/>
    </row>
    <row r="198" spans="6:7" x14ac:dyDescent="0.25">
      <c r="F198"/>
      <c r="G198"/>
    </row>
    <row r="199" spans="6:7" x14ac:dyDescent="0.25">
      <c r="F199"/>
      <c r="G199"/>
    </row>
    <row r="200" spans="6:7" x14ac:dyDescent="0.25">
      <c r="F200"/>
      <c r="G200"/>
    </row>
    <row r="201" spans="6:7" x14ac:dyDescent="0.25">
      <c r="F201"/>
      <c r="G201"/>
    </row>
    <row r="202" spans="6:7" x14ac:dyDescent="0.25">
      <c r="F202"/>
      <c r="G202"/>
    </row>
    <row r="203" spans="6:7" x14ac:dyDescent="0.25">
      <c r="F203"/>
      <c r="G203"/>
    </row>
    <row r="204" spans="6:7" x14ac:dyDescent="0.25">
      <c r="F204"/>
      <c r="G204"/>
    </row>
    <row r="205" spans="6:7" x14ac:dyDescent="0.25">
      <c r="F205"/>
      <c r="G205"/>
    </row>
    <row r="206" spans="6:7" x14ac:dyDescent="0.25">
      <c r="F206"/>
      <c r="G206"/>
    </row>
    <row r="207" spans="6:7" x14ac:dyDescent="0.25">
      <c r="F207"/>
      <c r="G207"/>
    </row>
    <row r="208" spans="6:7" x14ac:dyDescent="0.25">
      <c r="F208"/>
      <c r="G208"/>
    </row>
    <row r="209" spans="6:7" x14ac:dyDescent="0.25">
      <c r="F209"/>
      <c r="G209"/>
    </row>
    <row r="210" spans="6:7" x14ac:dyDescent="0.25">
      <c r="F210"/>
      <c r="G210"/>
    </row>
    <row r="211" spans="6:7" x14ac:dyDescent="0.25">
      <c r="F211"/>
      <c r="G211"/>
    </row>
    <row r="212" spans="6:7" x14ac:dyDescent="0.25">
      <c r="F212"/>
      <c r="G212"/>
    </row>
    <row r="213" spans="6:7" x14ac:dyDescent="0.25">
      <c r="F213"/>
      <c r="G213"/>
    </row>
    <row r="214" spans="6:7" x14ac:dyDescent="0.25">
      <c r="F214"/>
      <c r="G214"/>
    </row>
    <row r="215" spans="6:7" x14ac:dyDescent="0.25">
      <c r="F215"/>
      <c r="G215"/>
    </row>
    <row r="216" spans="6:7" x14ac:dyDescent="0.25">
      <c r="F216"/>
      <c r="G216"/>
    </row>
    <row r="217" spans="6:7" x14ac:dyDescent="0.25">
      <c r="F217"/>
      <c r="G217"/>
    </row>
    <row r="218" spans="6:7" x14ac:dyDescent="0.25">
      <c r="F218"/>
      <c r="G218"/>
    </row>
    <row r="219" spans="6:7" x14ac:dyDescent="0.25">
      <c r="F219"/>
      <c r="G219"/>
    </row>
    <row r="220" spans="6:7" x14ac:dyDescent="0.25">
      <c r="F220"/>
      <c r="G220"/>
    </row>
    <row r="221" spans="6:7" x14ac:dyDescent="0.25">
      <c r="F221"/>
      <c r="G221"/>
    </row>
    <row r="222" spans="6:7" x14ac:dyDescent="0.25">
      <c r="F222"/>
      <c r="G222"/>
    </row>
    <row r="223" spans="6:7" x14ac:dyDescent="0.25">
      <c r="F223"/>
      <c r="G223"/>
    </row>
    <row r="224" spans="6:7" x14ac:dyDescent="0.25">
      <c r="F224"/>
      <c r="G224"/>
    </row>
    <row r="225" spans="6:7" x14ac:dyDescent="0.25">
      <c r="F225"/>
      <c r="G225"/>
    </row>
    <row r="226" spans="6:7" x14ac:dyDescent="0.25">
      <c r="F226"/>
      <c r="G226"/>
    </row>
    <row r="227" spans="6:7" x14ac:dyDescent="0.25">
      <c r="F227"/>
      <c r="G227"/>
    </row>
    <row r="228" spans="6:7" x14ac:dyDescent="0.25">
      <c r="F228"/>
      <c r="G228"/>
    </row>
    <row r="229" spans="6:7" x14ac:dyDescent="0.25">
      <c r="F229"/>
      <c r="G229"/>
    </row>
    <row r="230" spans="6:7" x14ac:dyDescent="0.25">
      <c r="F230"/>
      <c r="G230"/>
    </row>
    <row r="231" spans="6:7" x14ac:dyDescent="0.25">
      <c r="F231"/>
      <c r="G231"/>
    </row>
    <row r="232" spans="6:7" x14ac:dyDescent="0.25">
      <c r="F232"/>
      <c r="G232"/>
    </row>
    <row r="233" spans="6:7" x14ac:dyDescent="0.25">
      <c r="F233"/>
      <c r="G233"/>
    </row>
    <row r="234" spans="6:7" x14ac:dyDescent="0.25">
      <c r="F234"/>
      <c r="G234"/>
    </row>
    <row r="235" spans="6:7" x14ac:dyDescent="0.25">
      <c r="F235"/>
      <c r="G235"/>
    </row>
    <row r="236" spans="6:7" x14ac:dyDescent="0.25">
      <c r="F236"/>
      <c r="G236"/>
    </row>
    <row r="237" spans="6:7" x14ac:dyDescent="0.25">
      <c r="F237"/>
      <c r="G237"/>
    </row>
    <row r="238" spans="6:7" x14ac:dyDescent="0.25">
      <c r="F238"/>
      <c r="G238"/>
    </row>
    <row r="239" spans="6:7" x14ac:dyDescent="0.25">
      <c r="F239"/>
      <c r="G239"/>
    </row>
    <row r="240" spans="6:7" x14ac:dyDescent="0.25">
      <c r="F240"/>
      <c r="G240"/>
    </row>
    <row r="241" spans="6:7" x14ac:dyDescent="0.25">
      <c r="F241"/>
      <c r="G241"/>
    </row>
    <row r="242" spans="6:7" x14ac:dyDescent="0.25">
      <c r="F242"/>
      <c r="G242"/>
    </row>
    <row r="243" spans="6:7" x14ac:dyDescent="0.25">
      <c r="F243"/>
      <c r="G243"/>
    </row>
    <row r="244" spans="6:7" x14ac:dyDescent="0.25">
      <c r="F244"/>
      <c r="G244"/>
    </row>
    <row r="245" spans="6:7" x14ac:dyDescent="0.25">
      <c r="F245"/>
      <c r="G245"/>
    </row>
    <row r="246" spans="6:7" x14ac:dyDescent="0.25">
      <c r="F246"/>
      <c r="G246"/>
    </row>
    <row r="247" spans="6:7" x14ac:dyDescent="0.25">
      <c r="F247"/>
      <c r="G247"/>
    </row>
    <row r="248" spans="6:7" x14ac:dyDescent="0.25">
      <c r="F248"/>
      <c r="G248"/>
    </row>
    <row r="249" spans="6:7" x14ac:dyDescent="0.25">
      <c r="F249"/>
      <c r="G249"/>
    </row>
    <row r="250" spans="6:7" x14ac:dyDescent="0.25">
      <c r="F250"/>
      <c r="G250"/>
    </row>
    <row r="251" spans="6:7" x14ac:dyDescent="0.25">
      <c r="F251"/>
      <c r="G251"/>
    </row>
    <row r="252" spans="6:7" x14ac:dyDescent="0.25">
      <c r="F252"/>
      <c r="G252"/>
    </row>
    <row r="253" spans="6:7" x14ac:dyDescent="0.25">
      <c r="F253"/>
      <c r="G253"/>
    </row>
    <row r="254" spans="6:7" x14ac:dyDescent="0.25">
      <c r="F254"/>
      <c r="G254"/>
    </row>
    <row r="255" spans="6:7" x14ac:dyDescent="0.25">
      <c r="F255"/>
      <c r="G255"/>
    </row>
    <row r="256" spans="6:7" x14ac:dyDescent="0.25">
      <c r="F256"/>
      <c r="G256"/>
    </row>
    <row r="257" spans="6:7" x14ac:dyDescent="0.25">
      <c r="F257"/>
      <c r="G257"/>
    </row>
    <row r="258" spans="6:7" x14ac:dyDescent="0.25">
      <c r="F258"/>
      <c r="G258"/>
    </row>
    <row r="259" spans="6:7" x14ac:dyDescent="0.25">
      <c r="F259"/>
      <c r="G259"/>
    </row>
    <row r="260" spans="6:7" x14ac:dyDescent="0.25">
      <c r="F260"/>
      <c r="G260"/>
    </row>
    <row r="261" spans="6:7" x14ac:dyDescent="0.25">
      <c r="F261"/>
      <c r="G261"/>
    </row>
    <row r="262" spans="6:7" x14ac:dyDescent="0.25">
      <c r="F262"/>
      <c r="G262"/>
    </row>
    <row r="263" spans="6:7" x14ac:dyDescent="0.25">
      <c r="F263"/>
      <c r="G263"/>
    </row>
    <row r="264" spans="6:7" x14ac:dyDescent="0.25">
      <c r="F264"/>
      <c r="G264"/>
    </row>
    <row r="265" spans="6:7" x14ac:dyDescent="0.25">
      <c r="F265"/>
      <c r="G265"/>
    </row>
    <row r="266" spans="6:7" x14ac:dyDescent="0.25">
      <c r="F266"/>
      <c r="G266"/>
    </row>
    <row r="267" spans="6:7" x14ac:dyDescent="0.25">
      <c r="F267"/>
      <c r="G267"/>
    </row>
    <row r="268" spans="6:7" x14ac:dyDescent="0.25">
      <c r="F268"/>
      <c r="G268"/>
    </row>
    <row r="269" spans="6:7" x14ac:dyDescent="0.25">
      <c r="F269"/>
      <c r="G269"/>
    </row>
    <row r="270" spans="6:7" x14ac:dyDescent="0.25">
      <c r="F270"/>
      <c r="G270"/>
    </row>
    <row r="271" spans="6:7" x14ac:dyDescent="0.25">
      <c r="F271"/>
      <c r="G271"/>
    </row>
    <row r="272" spans="6:7" x14ac:dyDescent="0.25">
      <c r="F272"/>
      <c r="G272"/>
    </row>
    <row r="273" spans="6:7" x14ac:dyDescent="0.25">
      <c r="F273"/>
      <c r="G273"/>
    </row>
    <row r="274" spans="6:7" x14ac:dyDescent="0.25">
      <c r="F274"/>
      <c r="G274"/>
    </row>
    <row r="275" spans="6:7" x14ac:dyDescent="0.25">
      <c r="F275"/>
      <c r="G275"/>
    </row>
    <row r="276" spans="6:7" x14ac:dyDescent="0.25">
      <c r="F276"/>
      <c r="G276"/>
    </row>
    <row r="277" spans="6:7" x14ac:dyDescent="0.25">
      <c r="F277"/>
      <c r="G277"/>
    </row>
    <row r="278" spans="6:7" x14ac:dyDescent="0.25">
      <c r="F278"/>
      <c r="G278"/>
    </row>
    <row r="279" spans="6:7" x14ac:dyDescent="0.25">
      <c r="F279"/>
      <c r="G279"/>
    </row>
    <row r="280" spans="6:7" x14ac:dyDescent="0.25">
      <c r="F280"/>
      <c r="G280"/>
    </row>
    <row r="281" spans="6:7" x14ac:dyDescent="0.25">
      <c r="F281"/>
      <c r="G281"/>
    </row>
    <row r="282" spans="6:7" x14ac:dyDescent="0.25">
      <c r="F282"/>
      <c r="G282"/>
    </row>
    <row r="283" spans="6:7" x14ac:dyDescent="0.25">
      <c r="F283"/>
      <c r="G283"/>
    </row>
    <row r="284" spans="6:7" x14ac:dyDescent="0.25">
      <c r="F284"/>
      <c r="G284"/>
    </row>
    <row r="285" spans="6:7" x14ac:dyDescent="0.25">
      <c r="F285"/>
      <c r="G285"/>
    </row>
    <row r="286" spans="6:7" x14ac:dyDescent="0.25">
      <c r="F286"/>
      <c r="G286"/>
    </row>
    <row r="287" spans="6:7" x14ac:dyDescent="0.25">
      <c r="F287"/>
      <c r="G287"/>
    </row>
    <row r="288" spans="6:7" x14ac:dyDescent="0.25">
      <c r="F288"/>
      <c r="G288"/>
    </row>
    <row r="289" spans="6:7" x14ac:dyDescent="0.25">
      <c r="F289"/>
      <c r="G289"/>
    </row>
    <row r="290" spans="6:7" x14ac:dyDescent="0.25">
      <c r="F290"/>
      <c r="G290"/>
    </row>
    <row r="291" spans="6:7" x14ac:dyDescent="0.25">
      <c r="F291"/>
      <c r="G291"/>
    </row>
    <row r="292" spans="6:7" x14ac:dyDescent="0.25">
      <c r="F292"/>
      <c r="G292"/>
    </row>
    <row r="293" spans="6:7" x14ac:dyDescent="0.25">
      <c r="F293"/>
      <c r="G293"/>
    </row>
    <row r="294" spans="6:7" x14ac:dyDescent="0.25">
      <c r="F294"/>
      <c r="G294"/>
    </row>
    <row r="295" spans="6:7" x14ac:dyDescent="0.25">
      <c r="F295"/>
      <c r="G295"/>
    </row>
    <row r="296" spans="6:7" x14ac:dyDescent="0.25">
      <c r="F296"/>
      <c r="G296"/>
    </row>
    <row r="297" spans="6:7" x14ac:dyDescent="0.25">
      <c r="F297"/>
      <c r="G297"/>
    </row>
    <row r="298" spans="6:7" x14ac:dyDescent="0.25">
      <c r="F298"/>
      <c r="G298"/>
    </row>
    <row r="299" spans="6:7" x14ac:dyDescent="0.25">
      <c r="F299"/>
      <c r="G299"/>
    </row>
    <row r="300" spans="6:7" x14ac:dyDescent="0.25">
      <c r="F300"/>
      <c r="G300"/>
    </row>
    <row r="301" spans="6:7" x14ac:dyDescent="0.25">
      <c r="F301"/>
      <c r="G301"/>
    </row>
    <row r="302" spans="6:7" x14ac:dyDescent="0.25">
      <c r="F302"/>
      <c r="G302"/>
    </row>
    <row r="303" spans="6:7" x14ac:dyDescent="0.25">
      <c r="F303"/>
      <c r="G303"/>
    </row>
    <row r="304" spans="6:7" x14ac:dyDescent="0.25">
      <c r="F304"/>
      <c r="G304"/>
    </row>
    <row r="305" spans="6:7" x14ac:dyDescent="0.25">
      <c r="F305"/>
      <c r="G305"/>
    </row>
    <row r="306" spans="6:7" x14ac:dyDescent="0.25">
      <c r="F306"/>
      <c r="G306"/>
    </row>
    <row r="307" spans="6:7" x14ac:dyDescent="0.25">
      <c r="F307"/>
      <c r="G307"/>
    </row>
    <row r="308" spans="6:7" x14ac:dyDescent="0.25">
      <c r="F308"/>
      <c r="G308"/>
    </row>
    <row r="309" spans="6:7" x14ac:dyDescent="0.25">
      <c r="F309"/>
      <c r="G309"/>
    </row>
    <row r="310" spans="6:7" x14ac:dyDescent="0.25">
      <c r="F310"/>
      <c r="G310"/>
    </row>
    <row r="311" spans="6:7" x14ac:dyDescent="0.25">
      <c r="F311"/>
      <c r="G311"/>
    </row>
    <row r="312" spans="6:7" x14ac:dyDescent="0.25">
      <c r="F312"/>
      <c r="G312"/>
    </row>
    <row r="313" spans="6:7" x14ac:dyDescent="0.25">
      <c r="F313"/>
      <c r="G313"/>
    </row>
    <row r="314" spans="6:7" x14ac:dyDescent="0.25">
      <c r="F314"/>
      <c r="G314"/>
    </row>
    <row r="315" spans="6:7" x14ac:dyDescent="0.25">
      <c r="F315"/>
      <c r="G315"/>
    </row>
    <row r="316" spans="6:7" x14ac:dyDescent="0.25">
      <c r="F316"/>
      <c r="G316"/>
    </row>
    <row r="317" spans="6:7" x14ac:dyDescent="0.25">
      <c r="F317"/>
      <c r="G317"/>
    </row>
    <row r="318" spans="6:7" x14ac:dyDescent="0.25">
      <c r="F318"/>
      <c r="G318"/>
    </row>
    <row r="319" spans="6:7" x14ac:dyDescent="0.25">
      <c r="F319"/>
      <c r="G319"/>
    </row>
    <row r="320" spans="6:7" x14ac:dyDescent="0.25">
      <c r="F320"/>
      <c r="G320"/>
    </row>
    <row r="321" spans="6:7" x14ac:dyDescent="0.25">
      <c r="F321"/>
      <c r="G321"/>
    </row>
    <row r="322" spans="6:7" x14ac:dyDescent="0.25">
      <c r="F322"/>
      <c r="G322"/>
    </row>
    <row r="323" spans="6:7" x14ac:dyDescent="0.25">
      <c r="F323"/>
      <c r="G323"/>
    </row>
    <row r="324" spans="6:7" x14ac:dyDescent="0.25">
      <c r="F324"/>
      <c r="G324"/>
    </row>
    <row r="325" spans="6:7" x14ac:dyDescent="0.25">
      <c r="F325"/>
      <c r="G325"/>
    </row>
    <row r="326" spans="6:7" x14ac:dyDescent="0.25">
      <c r="F326"/>
      <c r="G326"/>
    </row>
    <row r="327" spans="6:7" x14ac:dyDescent="0.25">
      <c r="F327"/>
      <c r="G327"/>
    </row>
    <row r="328" spans="6:7" x14ac:dyDescent="0.25">
      <c r="F328"/>
      <c r="G328"/>
    </row>
    <row r="329" spans="6:7" x14ac:dyDescent="0.25">
      <c r="F329"/>
      <c r="G329"/>
    </row>
    <row r="330" spans="6:7" x14ac:dyDescent="0.25">
      <c r="F330"/>
      <c r="G330"/>
    </row>
    <row r="331" spans="6:7" x14ac:dyDescent="0.25">
      <c r="F331"/>
      <c r="G331"/>
    </row>
    <row r="332" spans="6:7" x14ac:dyDescent="0.25">
      <c r="F332"/>
      <c r="G332"/>
    </row>
    <row r="333" spans="6:7" x14ac:dyDescent="0.25">
      <c r="F333"/>
      <c r="G333"/>
    </row>
    <row r="334" spans="6:7" x14ac:dyDescent="0.25">
      <c r="F334"/>
      <c r="G334"/>
    </row>
    <row r="335" spans="6:7" x14ac:dyDescent="0.25">
      <c r="F335"/>
      <c r="G335"/>
    </row>
    <row r="336" spans="6:7" x14ac:dyDescent="0.25">
      <c r="F336"/>
      <c r="G336"/>
    </row>
    <row r="337" spans="6:7" x14ac:dyDescent="0.25">
      <c r="F337"/>
      <c r="G337"/>
    </row>
    <row r="338" spans="6:7" x14ac:dyDescent="0.25">
      <c r="F338"/>
      <c r="G338"/>
    </row>
    <row r="339" spans="6:7" x14ac:dyDescent="0.25">
      <c r="F339"/>
      <c r="G339"/>
    </row>
    <row r="340" spans="6:7" x14ac:dyDescent="0.25">
      <c r="F340"/>
      <c r="G340"/>
    </row>
    <row r="341" spans="6:7" x14ac:dyDescent="0.25">
      <c r="F341"/>
      <c r="G341"/>
    </row>
    <row r="342" spans="6:7" x14ac:dyDescent="0.25">
      <c r="F342"/>
      <c r="G342"/>
    </row>
    <row r="343" spans="6:7" x14ac:dyDescent="0.25">
      <c r="F343"/>
      <c r="G343"/>
    </row>
    <row r="344" spans="6:7" x14ac:dyDescent="0.25">
      <c r="F344"/>
      <c r="G344"/>
    </row>
    <row r="345" spans="6:7" x14ac:dyDescent="0.25">
      <c r="F345"/>
      <c r="G345"/>
    </row>
    <row r="346" spans="6:7" x14ac:dyDescent="0.25">
      <c r="F346"/>
      <c r="G346"/>
    </row>
    <row r="347" spans="6:7" x14ac:dyDescent="0.25">
      <c r="F347"/>
      <c r="G347"/>
    </row>
    <row r="348" spans="6:7" x14ac:dyDescent="0.25">
      <c r="F348"/>
      <c r="G348"/>
    </row>
    <row r="349" spans="6:7" x14ac:dyDescent="0.25">
      <c r="F349"/>
      <c r="G349"/>
    </row>
    <row r="350" spans="6:7" x14ac:dyDescent="0.25">
      <c r="F350"/>
      <c r="G350"/>
    </row>
    <row r="351" spans="6:7" x14ac:dyDescent="0.25">
      <c r="F351"/>
      <c r="G351"/>
    </row>
    <row r="352" spans="6:7" x14ac:dyDescent="0.25">
      <c r="F352"/>
      <c r="G352"/>
    </row>
    <row r="353" spans="6:7" x14ac:dyDescent="0.25">
      <c r="F353"/>
      <c r="G353"/>
    </row>
    <row r="354" spans="6:7" x14ac:dyDescent="0.25">
      <c r="F354"/>
      <c r="G354"/>
    </row>
    <row r="355" spans="6:7" x14ac:dyDescent="0.25">
      <c r="F355"/>
      <c r="G355"/>
    </row>
    <row r="356" spans="6:7" x14ac:dyDescent="0.25">
      <c r="F356"/>
      <c r="G356"/>
    </row>
    <row r="357" spans="6:7" x14ac:dyDescent="0.25">
      <c r="F357"/>
      <c r="G357"/>
    </row>
    <row r="358" spans="6:7" x14ac:dyDescent="0.25">
      <c r="F358"/>
      <c r="G358"/>
    </row>
    <row r="359" spans="6:7" x14ac:dyDescent="0.25">
      <c r="F359"/>
      <c r="G359"/>
    </row>
    <row r="360" spans="6:7" x14ac:dyDescent="0.25">
      <c r="F360"/>
      <c r="G360"/>
    </row>
    <row r="361" spans="6:7" x14ac:dyDescent="0.25">
      <c r="F361"/>
      <c r="G361"/>
    </row>
    <row r="362" spans="6:7" x14ac:dyDescent="0.25">
      <c r="F362"/>
      <c r="G362"/>
    </row>
    <row r="363" spans="6:7" x14ac:dyDescent="0.25">
      <c r="F363"/>
      <c r="G363"/>
    </row>
    <row r="364" spans="6:7" x14ac:dyDescent="0.25">
      <c r="F364"/>
      <c r="G364"/>
    </row>
    <row r="365" spans="6:7" x14ac:dyDescent="0.25">
      <c r="F365"/>
      <c r="G365"/>
    </row>
    <row r="366" spans="6:7" x14ac:dyDescent="0.25">
      <c r="F366"/>
      <c r="G366"/>
    </row>
    <row r="367" spans="6:7" x14ac:dyDescent="0.25">
      <c r="F367"/>
      <c r="G367"/>
    </row>
    <row r="368" spans="6:7" x14ac:dyDescent="0.25">
      <c r="F368"/>
      <c r="G368"/>
    </row>
    <row r="369" spans="6:7" x14ac:dyDescent="0.25">
      <c r="F369"/>
      <c r="G369"/>
    </row>
    <row r="370" spans="6:7" x14ac:dyDescent="0.25">
      <c r="F370"/>
      <c r="G370"/>
    </row>
    <row r="371" spans="6:7" x14ac:dyDescent="0.25">
      <c r="F371"/>
      <c r="G371"/>
    </row>
    <row r="372" spans="6:7" x14ac:dyDescent="0.25">
      <c r="F372"/>
      <c r="G372"/>
    </row>
    <row r="373" spans="6:7" x14ac:dyDescent="0.25">
      <c r="F373"/>
      <c r="G373"/>
    </row>
    <row r="374" spans="6:7" x14ac:dyDescent="0.25">
      <c r="F374"/>
      <c r="G374"/>
    </row>
    <row r="375" spans="6:7" x14ac:dyDescent="0.25">
      <c r="F375"/>
      <c r="G375"/>
    </row>
    <row r="376" spans="6:7" x14ac:dyDescent="0.25">
      <c r="F376"/>
      <c r="G376"/>
    </row>
    <row r="377" spans="6:7" x14ac:dyDescent="0.25">
      <c r="F377"/>
      <c r="G377"/>
    </row>
    <row r="378" spans="6:7" x14ac:dyDescent="0.25">
      <c r="F378"/>
      <c r="G378"/>
    </row>
    <row r="379" spans="6:7" x14ac:dyDescent="0.25">
      <c r="F379"/>
      <c r="G379"/>
    </row>
    <row r="380" spans="6:7" x14ac:dyDescent="0.25">
      <c r="F380"/>
      <c r="G380"/>
    </row>
    <row r="381" spans="6:7" x14ac:dyDescent="0.25">
      <c r="F381"/>
      <c r="G381"/>
    </row>
    <row r="382" spans="6:7" x14ac:dyDescent="0.25">
      <c r="F382"/>
      <c r="G382"/>
    </row>
    <row r="383" spans="6:7" x14ac:dyDescent="0.25">
      <c r="F383"/>
      <c r="G383"/>
    </row>
    <row r="384" spans="6:7" x14ac:dyDescent="0.25">
      <c r="F384"/>
      <c r="G384"/>
    </row>
    <row r="385" spans="6:7" x14ac:dyDescent="0.25">
      <c r="F385"/>
      <c r="G385"/>
    </row>
    <row r="386" spans="6:7" x14ac:dyDescent="0.25">
      <c r="F386"/>
      <c r="G386"/>
    </row>
    <row r="387" spans="6:7" x14ac:dyDescent="0.25">
      <c r="F387"/>
      <c r="G387"/>
    </row>
    <row r="388" spans="6:7" x14ac:dyDescent="0.25">
      <c r="F388"/>
      <c r="G388"/>
    </row>
    <row r="389" spans="6:7" x14ac:dyDescent="0.25">
      <c r="F389"/>
      <c r="G389"/>
    </row>
    <row r="390" spans="6:7" x14ac:dyDescent="0.25">
      <c r="F390"/>
      <c r="G390"/>
    </row>
    <row r="391" spans="6:7" x14ac:dyDescent="0.25">
      <c r="F391"/>
      <c r="G391"/>
    </row>
    <row r="392" spans="6:7" x14ac:dyDescent="0.25">
      <c r="F392"/>
      <c r="G392"/>
    </row>
    <row r="393" spans="6:7" x14ac:dyDescent="0.25">
      <c r="F393"/>
      <c r="G393"/>
    </row>
    <row r="394" spans="6:7" x14ac:dyDescent="0.25">
      <c r="F394"/>
      <c r="G394"/>
    </row>
    <row r="395" spans="6:7" x14ac:dyDescent="0.25">
      <c r="F395"/>
      <c r="G395"/>
    </row>
    <row r="396" spans="6:7" x14ac:dyDescent="0.25">
      <c r="F396"/>
      <c r="G396"/>
    </row>
    <row r="397" spans="6:7" x14ac:dyDescent="0.25">
      <c r="F397"/>
      <c r="G397"/>
    </row>
    <row r="398" spans="6:7" x14ac:dyDescent="0.25">
      <c r="F398"/>
      <c r="G398"/>
    </row>
    <row r="399" spans="6:7" x14ac:dyDescent="0.25">
      <c r="F399"/>
      <c r="G399"/>
    </row>
    <row r="400" spans="6:7" x14ac:dyDescent="0.25">
      <c r="F400"/>
      <c r="G400"/>
    </row>
    <row r="401" spans="6:7" x14ac:dyDescent="0.25">
      <c r="F401"/>
      <c r="G401"/>
    </row>
    <row r="402" spans="6:7" x14ac:dyDescent="0.25">
      <c r="F402"/>
      <c r="G402"/>
    </row>
    <row r="403" spans="6:7" x14ac:dyDescent="0.25">
      <c r="F403"/>
      <c r="G403"/>
    </row>
    <row r="404" spans="6:7" x14ac:dyDescent="0.25">
      <c r="F404"/>
      <c r="G404"/>
    </row>
    <row r="405" spans="6:7" x14ac:dyDescent="0.25">
      <c r="F405"/>
      <c r="G405"/>
    </row>
    <row r="406" spans="6:7" x14ac:dyDescent="0.25">
      <c r="F406"/>
      <c r="G406"/>
    </row>
    <row r="407" spans="6:7" x14ac:dyDescent="0.25">
      <c r="F407"/>
      <c r="G407"/>
    </row>
    <row r="408" spans="6:7" x14ac:dyDescent="0.25">
      <c r="F408"/>
      <c r="G408"/>
    </row>
    <row r="409" spans="6:7" x14ac:dyDescent="0.25">
      <c r="F409"/>
      <c r="G409"/>
    </row>
    <row r="410" spans="6:7" x14ac:dyDescent="0.25">
      <c r="F410"/>
      <c r="G410"/>
    </row>
    <row r="411" spans="6:7" x14ac:dyDescent="0.25">
      <c r="F411"/>
      <c r="G411"/>
    </row>
    <row r="412" spans="6:7" x14ac:dyDescent="0.25">
      <c r="F412"/>
      <c r="G412"/>
    </row>
    <row r="413" spans="6:7" x14ac:dyDescent="0.25">
      <c r="F413"/>
      <c r="G413"/>
    </row>
    <row r="414" spans="6:7" x14ac:dyDescent="0.25">
      <c r="F414"/>
      <c r="G414"/>
    </row>
    <row r="415" spans="6:7" x14ac:dyDescent="0.25">
      <c r="F415"/>
      <c r="G415"/>
    </row>
    <row r="416" spans="6:7" x14ac:dyDescent="0.25">
      <c r="F416"/>
      <c r="G416"/>
    </row>
    <row r="417" spans="6:7" x14ac:dyDescent="0.25">
      <c r="F417"/>
      <c r="G417"/>
    </row>
    <row r="418" spans="6:7" x14ac:dyDescent="0.25">
      <c r="F418"/>
      <c r="G418"/>
    </row>
    <row r="419" spans="6:7" x14ac:dyDescent="0.25">
      <c r="F419"/>
      <c r="G419"/>
    </row>
    <row r="420" spans="6:7" x14ac:dyDescent="0.25">
      <c r="F420"/>
      <c r="G420"/>
    </row>
    <row r="421" spans="6:7" x14ac:dyDescent="0.25">
      <c r="F421"/>
      <c r="G421"/>
    </row>
    <row r="422" spans="6:7" x14ac:dyDescent="0.25">
      <c r="F422"/>
      <c r="G422"/>
    </row>
    <row r="423" spans="6:7" x14ac:dyDescent="0.25">
      <c r="F423"/>
      <c r="G423"/>
    </row>
    <row r="424" spans="6:7" x14ac:dyDescent="0.25">
      <c r="F424"/>
      <c r="G424"/>
    </row>
    <row r="425" spans="6:7" x14ac:dyDescent="0.25">
      <c r="F425"/>
      <c r="G425"/>
    </row>
    <row r="426" spans="6:7" x14ac:dyDescent="0.25">
      <c r="F426"/>
      <c r="G426"/>
    </row>
    <row r="427" spans="6:7" x14ac:dyDescent="0.25">
      <c r="F427"/>
      <c r="G427"/>
    </row>
    <row r="428" spans="6:7" x14ac:dyDescent="0.25">
      <c r="F428"/>
      <c r="G428"/>
    </row>
    <row r="429" spans="6:7" x14ac:dyDescent="0.25">
      <c r="F429"/>
      <c r="G429"/>
    </row>
    <row r="430" spans="6:7" x14ac:dyDescent="0.25">
      <c r="F430"/>
      <c r="G430"/>
    </row>
    <row r="431" spans="6:7" x14ac:dyDescent="0.25">
      <c r="F431"/>
      <c r="G431"/>
    </row>
    <row r="432" spans="6:7" x14ac:dyDescent="0.25">
      <c r="F432"/>
      <c r="G432"/>
    </row>
    <row r="433" spans="6:7" x14ac:dyDescent="0.25">
      <c r="F433"/>
      <c r="G433"/>
    </row>
    <row r="434" spans="6:7" x14ac:dyDescent="0.25">
      <c r="F434"/>
      <c r="G434"/>
    </row>
    <row r="435" spans="6:7" x14ac:dyDescent="0.25">
      <c r="F435"/>
      <c r="G435"/>
    </row>
    <row r="436" spans="6:7" x14ac:dyDescent="0.25">
      <c r="F436"/>
      <c r="G436"/>
    </row>
    <row r="437" spans="6:7" x14ac:dyDescent="0.25">
      <c r="F437"/>
      <c r="G437"/>
    </row>
    <row r="438" spans="6:7" x14ac:dyDescent="0.25">
      <c r="F438"/>
      <c r="G438"/>
    </row>
    <row r="439" spans="6:7" x14ac:dyDescent="0.25">
      <c r="F439"/>
      <c r="G439"/>
    </row>
    <row r="440" spans="6:7" x14ac:dyDescent="0.25">
      <c r="F440"/>
      <c r="G440"/>
    </row>
    <row r="441" spans="6:7" x14ac:dyDescent="0.25">
      <c r="F441"/>
      <c r="G441"/>
    </row>
    <row r="442" spans="6:7" x14ac:dyDescent="0.25">
      <c r="F442"/>
      <c r="G442"/>
    </row>
    <row r="443" spans="6:7" x14ac:dyDescent="0.25">
      <c r="F443"/>
      <c r="G443"/>
    </row>
    <row r="444" spans="6:7" x14ac:dyDescent="0.25">
      <c r="F444"/>
      <c r="G444"/>
    </row>
    <row r="445" spans="6:7" x14ac:dyDescent="0.25">
      <c r="F445"/>
      <c r="G445"/>
    </row>
    <row r="446" spans="6:7" x14ac:dyDescent="0.25">
      <c r="F446"/>
      <c r="G446"/>
    </row>
    <row r="447" spans="6:7" x14ac:dyDescent="0.25">
      <c r="F447"/>
      <c r="G447"/>
    </row>
    <row r="448" spans="6:7" x14ac:dyDescent="0.25">
      <c r="F448"/>
      <c r="G448"/>
    </row>
    <row r="449" spans="6:7" x14ac:dyDescent="0.25">
      <c r="F449"/>
      <c r="G449"/>
    </row>
    <row r="450" spans="6:7" x14ac:dyDescent="0.25">
      <c r="F450"/>
      <c r="G450"/>
    </row>
    <row r="451" spans="6:7" x14ac:dyDescent="0.25">
      <c r="F451"/>
      <c r="G451"/>
    </row>
    <row r="452" spans="6:7" x14ac:dyDescent="0.25">
      <c r="F452"/>
      <c r="G452"/>
    </row>
    <row r="453" spans="6:7" x14ac:dyDescent="0.25">
      <c r="F453"/>
      <c r="G453"/>
    </row>
    <row r="454" spans="6:7" x14ac:dyDescent="0.25">
      <c r="F454"/>
      <c r="G454"/>
    </row>
    <row r="455" spans="6:7" x14ac:dyDescent="0.25">
      <c r="F455"/>
      <c r="G455"/>
    </row>
    <row r="456" spans="6:7" x14ac:dyDescent="0.25">
      <c r="F456"/>
      <c r="G456"/>
    </row>
    <row r="457" spans="6:7" x14ac:dyDescent="0.25">
      <c r="F457"/>
      <c r="G457"/>
    </row>
    <row r="458" spans="6:7" x14ac:dyDescent="0.25">
      <c r="F458"/>
      <c r="G458"/>
    </row>
    <row r="459" spans="6:7" x14ac:dyDescent="0.25">
      <c r="F459"/>
      <c r="G459"/>
    </row>
    <row r="460" spans="6:7" x14ac:dyDescent="0.25">
      <c r="F460"/>
      <c r="G460"/>
    </row>
    <row r="461" spans="6:7" x14ac:dyDescent="0.25">
      <c r="F461"/>
      <c r="G461"/>
    </row>
    <row r="462" spans="6:7" x14ac:dyDescent="0.25">
      <c r="F462"/>
      <c r="G462"/>
    </row>
    <row r="463" spans="6:7" x14ac:dyDescent="0.25">
      <c r="F463"/>
      <c r="G463"/>
    </row>
    <row r="464" spans="6:7" x14ac:dyDescent="0.25">
      <c r="F464"/>
      <c r="G464"/>
    </row>
    <row r="465" spans="6:7" x14ac:dyDescent="0.25">
      <c r="F465"/>
      <c r="G465"/>
    </row>
    <row r="466" spans="6:7" x14ac:dyDescent="0.25">
      <c r="F466"/>
      <c r="G466"/>
    </row>
    <row r="467" spans="6:7" x14ac:dyDescent="0.25">
      <c r="F467"/>
      <c r="G467"/>
    </row>
    <row r="468" spans="6:7" x14ac:dyDescent="0.25">
      <c r="F468"/>
      <c r="G468"/>
    </row>
    <row r="469" spans="6:7" x14ac:dyDescent="0.25">
      <c r="F469"/>
      <c r="G469"/>
    </row>
    <row r="470" spans="6:7" x14ac:dyDescent="0.25">
      <c r="F470"/>
      <c r="G470"/>
    </row>
    <row r="471" spans="6:7" x14ac:dyDescent="0.25">
      <c r="F471"/>
      <c r="G471"/>
    </row>
    <row r="472" spans="6:7" x14ac:dyDescent="0.25">
      <c r="F472"/>
      <c r="G472"/>
    </row>
    <row r="473" spans="6:7" x14ac:dyDescent="0.25">
      <c r="F473"/>
      <c r="G473"/>
    </row>
    <row r="474" spans="6:7" x14ac:dyDescent="0.25">
      <c r="F474"/>
      <c r="G474"/>
    </row>
    <row r="475" spans="6:7" x14ac:dyDescent="0.25">
      <c r="F475"/>
      <c r="G475"/>
    </row>
    <row r="476" spans="6:7" x14ac:dyDescent="0.25">
      <c r="F476"/>
      <c r="G476"/>
    </row>
    <row r="477" spans="6:7" x14ac:dyDescent="0.25">
      <c r="F477"/>
      <c r="G477"/>
    </row>
    <row r="478" spans="6:7" x14ac:dyDescent="0.25">
      <c r="F478"/>
      <c r="G478"/>
    </row>
    <row r="479" spans="6:7" x14ac:dyDescent="0.25">
      <c r="F479"/>
      <c r="G479"/>
    </row>
    <row r="480" spans="6:7" x14ac:dyDescent="0.25">
      <c r="F480"/>
      <c r="G480"/>
    </row>
    <row r="481" spans="6:7" x14ac:dyDescent="0.25">
      <c r="F481"/>
      <c r="G481"/>
    </row>
    <row r="482" spans="6:7" x14ac:dyDescent="0.25">
      <c r="F482"/>
      <c r="G482"/>
    </row>
    <row r="483" spans="6:7" x14ac:dyDescent="0.25">
      <c r="F483"/>
      <c r="G483"/>
    </row>
    <row r="484" spans="6:7" x14ac:dyDescent="0.25">
      <c r="F484"/>
      <c r="G484"/>
    </row>
    <row r="485" spans="6:7" x14ac:dyDescent="0.25">
      <c r="F485"/>
      <c r="G485"/>
    </row>
    <row r="486" spans="6:7" x14ac:dyDescent="0.25">
      <c r="F486"/>
      <c r="G486"/>
    </row>
    <row r="487" spans="6:7" x14ac:dyDescent="0.25">
      <c r="F487"/>
      <c r="G487"/>
    </row>
    <row r="488" spans="6:7" x14ac:dyDescent="0.25">
      <c r="F488"/>
      <c r="G488"/>
    </row>
    <row r="489" spans="6:7" x14ac:dyDescent="0.25">
      <c r="F489"/>
      <c r="G489"/>
    </row>
    <row r="490" spans="6:7" x14ac:dyDescent="0.25">
      <c r="F490"/>
      <c r="G490"/>
    </row>
    <row r="491" spans="6:7" x14ac:dyDescent="0.25">
      <c r="F491"/>
      <c r="G491"/>
    </row>
    <row r="492" spans="6:7" x14ac:dyDescent="0.25">
      <c r="F492"/>
      <c r="G492"/>
    </row>
    <row r="493" spans="6:7" x14ac:dyDescent="0.25">
      <c r="F493"/>
      <c r="G493"/>
    </row>
    <row r="494" spans="6:7" x14ac:dyDescent="0.25">
      <c r="F494"/>
      <c r="G494"/>
    </row>
    <row r="495" spans="6:7" x14ac:dyDescent="0.25">
      <c r="F495"/>
      <c r="G495"/>
    </row>
    <row r="496" spans="6:7" x14ac:dyDescent="0.25">
      <c r="F496"/>
      <c r="G496"/>
    </row>
    <row r="497" spans="6:7" x14ac:dyDescent="0.25">
      <c r="F497"/>
      <c r="G497"/>
    </row>
    <row r="498" spans="6:7" x14ac:dyDescent="0.25">
      <c r="F498"/>
      <c r="G498"/>
    </row>
    <row r="499" spans="6:7" x14ac:dyDescent="0.25">
      <c r="F499"/>
      <c r="G499"/>
    </row>
    <row r="500" spans="6:7" x14ac:dyDescent="0.25">
      <c r="F500"/>
      <c r="G500"/>
    </row>
    <row r="501" spans="6:7" x14ac:dyDescent="0.25">
      <c r="F501"/>
      <c r="G501"/>
    </row>
    <row r="502" spans="6:7" x14ac:dyDescent="0.25">
      <c r="F502"/>
      <c r="G502"/>
    </row>
    <row r="503" spans="6:7" x14ac:dyDescent="0.25">
      <c r="F503"/>
      <c r="G503"/>
    </row>
    <row r="504" spans="6:7" x14ac:dyDescent="0.25">
      <c r="F504"/>
      <c r="G504"/>
    </row>
    <row r="505" spans="6:7" x14ac:dyDescent="0.25">
      <c r="F505"/>
      <c r="G505"/>
    </row>
    <row r="506" spans="6:7" x14ac:dyDescent="0.25">
      <c r="F506"/>
      <c r="G506"/>
    </row>
    <row r="507" spans="6:7" x14ac:dyDescent="0.25">
      <c r="F507"/>
      <c r="G507"/>
    </row>
    <row r="508" spans="6:7" x14ac:dyDescent="0.25">
      <c r="F508"/>
      <c r="G508"/>
    </row>
    <row r="509" spans="6:7" x14ac:dyDescent="0.25">
      <c r="F509"/>
      <c r="G509"/>
    </row>
    <row r="510" spans="6:7" x14ac:dyDescent="0.25">
      <c r="F510"/>
      <c r="G510"/>
    </row>
    <row r="511" spans="6:7" x14ac:dyDescent="0.25">
      <c r="F511"/>
      <c r="G511"/>
    </row>
    <row r="512" spans="6:7" x14ac:dyDescent="0.25">
      <c r="F512"/>
      <c r="G512"/>
    </row>
    <row r="513" spans="6:7" x14ac:dyDescent="0.25">
      <c r="F513"/>
      <c r="G513"/>
    </row>
    <row r="514" spans="6:7" x14ac:dyDescent="0.25">
      <c r="F514"/>
      <c r="G514"/>
    </row>
    <row r="515" spans="6:7" x14ac:dyDescent="0.25">
      <c r="F515"/>
      <c r="G515"/>
    </row>
    <row r="516" spans="6:7" x14ac:dyDescent="0.25">
      <c r="F516"/>
      <c r="G516"/>
    </row>
    <row r="517" spans="6:7" x14ac:dyDescent="0.25">
      <c r="F517"/>
      <c r="G517"/>
    </row>
    <row r="518" spans="6:7" x14ac:dyDescent="0.25">
      <c r="F518"/>
      <c r="G518"/>
    </row>
    <row r="519" spans="6:7" x14ac:dyDescent="0.25">
      <c r="F519"/>
      <c r="G519"/>
    </row>
    <row r="520" spans="6:7" x14ac:dyDescent="0.25">
      <c r="F520"/>
      <c r="G520"/>
    </row>
    <row r="521" spans="6:7" x14ac:dyDescent="0.25">
      <c r="F521"/>
      <c r="G521"/>
    </row>
    <row r="522" spans="6:7" x14ac:dyDescent="0.25">
      <c r="F522"/>
      <c r="G522"/>
    </row>
    <row r="523" spans="6:7" x14ac:dyDescent="0.25">
      <c r="F523"/>
      <c r="G523"/>
    </row>
    <row r="524" spans="6:7" x14ac:dyDescent="0.25">
      <c r="F524"/>
      <c r="G524"/>
    </row>
    <row r="525" spans="6:7" x14ac:dyDescent="0.25">
      <c r="F525"/>
      <c r="G525"/>
    </row>
    <row r="526" spans="6:7" x14ac:dyDescent="0.25">
      <c r="F526"/>
      <c r="G526"/>
    </row>
    <row r="527" spans="6:7" x14ac:dyDescent="0.25">
      <c r="F527"/>
      <c r="G527"/>
    </row>
    <row r="528" spans="6:7" x14ac:dyDescent="0.25">
      <c r="F528"/>
      <c r="G528"/>
    </row>
    <row r="529" spans="6:7" x14ac:dyDescent="0.25">
      <c r="F529"/>
      <c r="G529"/>
    </row>
    <row r="530" spans="6:7" x14ac:dyDescent="0.25">
      <c r="F530"/>
      <c r="G530"/>
    </row>
    <row r="531" spans="6:7" x14ac:dyDescent="0.25">
      <c r="F531"/>
      <c r="G531"/>
    </row>
    <row r="532" spans="6:7" x14ac:dyDescent="0.25">
      <c r="F532"/>
      <c r="G532"/>
    </row>
    <row r="533" spans="6:7" x14ac:dyDescent="0.25">
      <c r="F533"/>
      <c r="G533"/>
    </row>
    <row r="534" spans="6:7" x14ac:dyDescent="0.25">
      <c r="F534"/>
      <c r="G534"/>
    </row>
    <row r="535" spans="6:7" x14ac:dyDescent="0.25">
      <c r="F535"/>
      <c r="G535"/>
    </row>
    <row r="536" spans="6:7" x14ac:dyDescent="0.25">
      <c r="F536"/>
      <c r="G536"/>
    </row>
    <row r="537" spans="6:7" x14ac:dyDescent="0.25">
      <c r="F537"/>
      <c r="G537"/>
    </row>
    <row r="538" spans="6:7" x14ac:dyDescent="0.25">
      <c r="F538"/>
      <c r="G538"/>
    </row>
    <row r="539" spans="6:7" x14ac:dyDescent="0.25">
      <c r="F539"/>
      <c r="G539"/>
    </row>
    <row r="540" spans="6:7" x14ac:dyDescent="0.25">
      <c r="F540"/>
      <c r="G540"/>
    </row>
    <row r="541" spans="6:7" x14ac:dyDescent="0.25">
      <c r="F541"/>
      <c r="G541"/>
    </row>
    <row r="542" spans="6:7" x14ac:dyDescent="0.25">
      <c r="F542"/>
      <c r="G542"/>
    </row>
    <row r="543" spans="6:7" x14ac:dyDescent="0.25">
      <c r="F543"/>
      <c r="G543"/>
    </row>
    <row r="544" spans="6:7" x14ac:dyDescent="0.25">
      <c r="F544"/>
      <c r="G544"/>
    </row>
    <row r="545" spans="6:7" x14ac:dyDescent="0.25">
      <c r="F545"/>
      <c r="G545"/>
    </row>
    <row r="546" spans="6:7" x14ac:dyDescent="0.25">
      <c r="F546"/>
      <c r="G546"/>
    </row>
    <row r="547" spans="6:7" x14ac:dyDescent="0.25">
      <c r="F547"/>
      <c r="G547"/>
    </row>
    <row r="548" spans="6:7" x14ac:dyDescent="0.25">
      <c r="F548"/>
      <c r="G548"/>
    </row>
    <row r="549" spans="6:7" x14ac:dyDescent="0.25">
      <c r="F549"/>
      <c r="G549"/>
    </row>
    <row r="550" spans="6:7" x14ac:dyDescent="0.25">
      <c r="F550"/>
      <c r="G550"/>
    </row>
    <row r="551" spans="6:7" x14ac:dyDescent="0.25">
      <c r="F551"/>
      <c r="G551"/>
    </row>
    <row r="552" spans="6:7" x14ac:dyDescent="0.25">
      <c r="F552"/>
      <c r="G552"/>
    </row>
    <row r="553" spans="6:7" x14ac:dyDescent="0.25">
      <c r="F553"/>
      <c r="G553"/>
    </row>
    <row r="554" spans="6:7" x14ac:dyDescent="0.25">
      <c r="F554"/>
      <c r="G554"/>
    </row>
    <row r="555" spans="6:7" x14ac:dyDescent="0.25">
      <c r="F555"/>
      <c r="G555"/>
    </row>
    <row r="556" spans="6:7" x14ac:dyDescent="0.25">
      <c r="F556"/>
      <c r="G556"/>
    </row>
    <row r="557" spans="6:7" x14ac:dyDescent="0.25">
      <c r="F557"/>
      <c r="G557"/>
    </row>
    <row r="558" spans="6:7" x14ac:dyDescent="0.25">
      <c r="F558"/>
      <c r="G558"/>
    </row>
    <row r="559" spans="6:7" x14ac:dyDescent="0.25">
      <c r="F559"/>
      <c r="G559"/>
    </row>
    <row r="560" spans="6:7" x14ac:dyDescent="0.25">
      <c r="F560"/>
      <c r="G560"/>
    </row>
    <row r="561" spans="6:7" x14ac:dyDescent="0.25">
      <c r="F561"/>
      <c r="G561"/>
    </row>
    <row r="562" spans="6:7" x14ac:dyDescent="0.25">
      <c r="F562"/>
      <c r="G562"/>
    </row>
    <row r="563" spans="6:7" x14ac:dyDescent="0.25">
      <c r="F563"/>
      <c r="G563"/>
    </row>
    <row r="564" spans="6:7" x14ac:dyDescent="0.25">
      <c r="F564"/>
      <c r="G564"/>
    </row>
    <row r="565" spans="6:7" x14ac:dyDescent="0.25">
      <c r="F565"/>
      <c r="G565"/>
    </row>
    <row r="566" spans="6:7" x14ac:dyDescent="0.25">
      <c r="F566"/>
      <c r="G566"/>
    </row>
    <row r="567" spans="6:7" x14ac:dyDescent="0.25">
      <c r="F567"/>
      <c r="G567"/>
    </row>
    <row r="568" spans="6:7" x14ac:dyDescent="0.25">
      <c r="F568"/>
      <c r="G568"/>
    </row>
    <row r="569" spans="6:7" x14ac:dyDescent="0.25">
      <c r="F569"/>
      <c r="G569"/>
    </row>
    <row r="570" spans="6:7" x14ac:dyDescent="0.25">
      <c r="F570"/>
      <c r="G570"/>
    </row>
    <row r="571" spans="6:7" x14ac:dyDescent="0.25">
      <c r="F571"/>
      <c r="G571"/>
    </row>
    <row r="572" spans="6:7" x14ac:dyDescent="0.25">
      <c r="F572"/>
      <c r="G572"/>
    </row>
    <row r="573" spans="6:7" x14ac:dyDescent="0.25">
      <c r="F573"/>
      <c r="G573"/>
    </row>
  </sheetData>
  <mergeCells count="6">
    <mergeCell ref="A2:G2"/>
    <mergeCell ref="F4:G4"/>
    <mergeCell ref="A4:A5"/>
    <mergeCell ref="B4:B5"/>
    <mergeCell ref="C4:C5"/>
    <mergeCell ref="D4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2019-11-05T08:44:32Z</dcterms:created>
  <dcterms:modified xsi:type="dcterms:W3CDTF">2019-11-20T09:06:48Z</dcterms:modified>
</cp:coreProperties>
</file>