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5320" windowHeight="12270"/>
  </bookViews>
  <sheets>
    <sheet name="1" sheetId="1" r:id="rId1"/>
  </sheets>
  <definedNames>
    <definedName name="_xlnm.Print_Titles" localSheetId="0">'1'!$8:$9</definedName>
    <definedName name="_xlnm.Print_Area" localSheetId="0">'1'!$A$1:$M$61</definedName>
  </definedNames>
  <calcPr calcId="145621"/>
</workbook>
</file>

<file path=xl/calcChain.xml><?xml version="1.0" encoding="utf-8"?>
<calcChain xmlns="http://schemas.openxmlformats.org/spreadsheetml/2006/main">
  <c r="D13" i="1" l="1"/>
  <c r="D14" i="1"/>
  <c r="D15" i="1"/>
  <c r="D16" i="1"/>
  <c r="D17" i="1"/>
  <c r="D20" i="1"/>
  <c r="D21" i="1"/>
  <c r="D22" i="1"/>
  <c r="D23" i="1"/>
  <c r="D24" i="1"/>
  <c r="D25" i="1"/>
  <c r="D28" i="1"/>
  <c r="D29" i="1"/>
  <c r="D30" i="1"/>
  <c r="D32" i="1"/>
  <c r="D33" i="1"/>
  <c r="D34" i="1"/>
  <c r="D36" i="1"/>
  <c r="D35" i="1" s="1"/>
  <c r="C13" i="1"/>
  <c r="C14" i="1"/>
  <c r="C15" i="1"/>
  <c r="C16" i="1"/>
  <c r="C17" i="1"/>
  <c r="C20" i="1"/>
  <c r="C21" i="1"/>
  <c r="C22" i="1"/>
  <c r="C23" i="1"/>
  <c r="C24" i="1"/>
  <c r="C25" i="1"/>
  <c r="C28" i="1"/>
  <c r="C29" i="1"/>
  <c r="C30" i="1"/>
  <c r="C32" i="1"/>
  <c r="C33" i="1"/>
  <c r="C34" i="1"/>
  <c r="C36" i="1"/>
  <c r="C35" i="1" s="1"/>
  <c r="C19" i="1" l="1"/>
  <c r="D19" i="1"/>
  <c r="D12" i="1"/>
  <c r="D11" i="1" s="1"/>
  <c r="D27" i="1"/>
  <c r="D26" i="1" s="1"/>
  <c r="C27" i="1"/>
  <c r="C26" i="1" s="1"/>
  <c r="C12" i="1"/>
  <c r="C11" i="1" s="1"/>
  <c r="C38" i="1" s="1"/>
  <c r="H12" i="1"/>
  <c r="I12" i="1"/>
  <c r="J12" i="1"/>
  <c r="H19" i="1"/>
  <c r="I19" i="1"/>
  <c r="J19" i="1"/>
  <c r="D38" i="1" l="1"/>
  <c r="I11" i="1"/>
  <c r="J11" i="1"/>
  <c r="H11" i="1"/>
  <c r="L45" i="1" l="1"/>
  <c r="L46" i="1"/>
  <c r="L47" i="1"/>
  <c r="L48" i="1"/>
  <c r="L49" i="1"/>
  <c r="L50" i="1"/>
  <c r="L51" i="1"/>
  <c r="L52" i="1"/>
  <c r="L53" i="1"/>
  <c r="L54" i="1"/>
  <c r="L32" i="1" l="1"/>
  <c r="L33" i="1"/>
  <c r="K32" i="1"/>
  <c r="K33" i="1"/>
  <c r="K31" i="1" l="1"/>
  <c r="K12" i="1" l="1"/>
  <c r="L31" i="1"/>
  <c r="J27" i="1"/>
  <c r="J26" i="1" s="1"/>
  <c r="I27" i="1"/>
  <c r="I26" i="1" s="1"/>
  <c r="H27" i="1"/>
  <c r="H26" i="1" s="1"/>
  <c r="L44" i="1" l="1"/>
  <c r="K44" i="1"/>
  <c r="K45" i="1" l="1"/>
  <c r="K47" i="1"/>
  <c r="K49" i="1"/>
  <c r="K50" i="1"/>
  <c r="K51" i="1"/>
  <c r="K52" i="1"/>
  <c r="K53" i="1"/>
  <c r="K54" i="1"/>
  <c r="K46" i="1"/>
  <c r="I55" i="1"/>
  <c r="J55" i="1"/>
  <c r="H55" i="1"/>
  <c r="M47" i="1" l="1"/>
  <c r="M45" i="1"/>
  <c r="M50" i="1"/>
  <c r="M54" i="1"/>
  <c r="M46" i="1"/>
  <c r="M51" i="1"/>
  <c r="M44" i="1"/>
  <c r="M48" i="1"/>
  <c r="M52" i="1"/>
  <c r="M49" i="1"/>
  <c r="M53" i="1"/>
  <c r="L55" i="1"/>
  <c r="K55" i="1"/>
  <c r="K15" i="1"/>
  <c r="M55" i="1" l="1"/>
  <c r="F12" i="1"/>
  <c r="G12" i="1"/>
  <c r="F19" i="1"/>
  <c r="G19" i="1"/>
  <c r="F27" i="1"/>
  <c r="F26" i="1" s="1"/>
  <c r="G27" i="1"/>
  <c r="G26" i="1" s="1"/>
  <c r="H37" i="1"/>
  <c r="I38" i="1" l="1"/>
  <c r="I57" i="1" s="1"/>
  <c r="F11" i="1"/>
  <c r="F38" i="1" s="1"/>
  <c r="H36" i="1"/>
  <c r="G11" i="1"/>
  <c r="G38" i="1" s="1"/>
  <c r="L21" i="1"/>
  <c r="K21" i="1"/>
  <c r="K14" i="1"/>
  <c r="L14" i="1"/>
  <c r="K19" i="1" l="1"/>
  <c r="L15" i="1"/>
  <c r="L24" i="1"/>
  <c r="K24" i="1"/>
  <c r="L30" i="1"/>
  <c r="K30" i="1"/>
  <c r="L22" i="1"/>
  <c r="K22" i="1"/>
  <c r="L29" i="1"/>
  <c r="K29" i="1"/>
  <c r="L17" i="1"/>
  <c r="K17" i="1"/>
  <c r="L13" i="1"/>
  <c r="K13" i="1"/>
  <c r="J38" i="1" l="1"/>
  <c r="L28" i="1"/>
  <c r="K28" i="1"/>
  <c r="L16" i="1"/>
  <c r="K16" i="1"/>
  <c r="L23" i="1"/>
  <c r="K23" i="1"/>
  <c r="M37" i="1" l="1"/>
  <c r="M36" i="1"/>
  <c r="M18" i="1"/>
  <c r="M34" i="1"/>
  <c r="J57" i="1"/>
  <c r="K11" i="1"/>
  <c r="H38" i="1"/>
  <c r="H57" i="1" s="1"/>
  <c r="L11" i="1"/>
  <c r="L19" i="1"/>
  <c r="L27" i="1"/>
  <c r="K27" i="1"/>
  <c r="L12" i="1"/>
  <c r="M20" i="1"/>
  <c r="L20" i="1"/>
  <c r="K20" i="1"/>
  <c r="L38" i="1" l="1"/>
  <c r="M12" i="1"/>
  <c r="M27" i="1"/>
  <c r="M26" i="1"/>
  <c r="L26" i="1"/>
  <c r="K26" i="1"/>
  <c r="M31" i="1"/>
  <c r="M32" i="1"/>
  <c r="M21" i="1"/>
  <c r="M14" i="1"/>
  <c r="M25" i="1"/>
  <c r="M35" i="1"/>
  <c r="M29" i="1"/>
  <c r="M13" i="1"/>
  <c r="M15" i="1"/>
  <c r="M24" i="1"/>
  <c r="M33" i="1"/>
  <c r="M17" i="1"/>
  <c r="M30" i="1"/>
  <c r="M22" i="1"/>
  <c r="M11" i="1"/>
  <c r="M16" i="1"/>
  <c r="M23" i="1"/>
  <c r="M28" i="1"/>
  <c r="K38" i="1"/>
  <c r="M19" i="1"/>
</calcChain>
</file>

<file path=xl/sharedStrings.xml><?xml version="1.0" encoding="utf-8"?>
<sst xmlns="http://schemas.openxmlformats.org/spreadsheetml/2006/main" count="122" uniqueCount="95">
  <si>
    <t>Единица измерения: тыс. руб.</t>
  </si>
  <si>
    <t>Наименование доходов</t>
  </si>
  <si>
    <t>Уточненный план на год</t>
  </si>
  <si>
    <t>Кассовый план за отчетный период</t>
  </si>
  <si>
    <t>Коды бюджетной классификации Российской Федерации</t>
  </si>
  <si>
    <t>2016 год</t>
  </si>
  <si>
    <t>Исполнено</t>
  </si>
  <si>
    <t>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</si>
  <si>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</si>
  <si>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</si>
  <si>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</si>
  <si>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</si>
  <si>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</si>
  <si>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</si>
  <si>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</si>
  <si>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</si>
  <si>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</si>
  <si>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</si>
  <si>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</si>
  <si>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</si>
  <si>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</si>
  <si>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</si>
  <si>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</si>
  <si>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</si>
  <si>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</si>
  <si>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</si>
  <si>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</si>
  <si>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</si>
  <si>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</si>
  <si>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</si>
  <si>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</si>
  <si>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 xml:space="preserve">Прочие неналоговые доходы 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</si>
  <si>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</si>
  <si>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</si>
  <si>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</si>
  <si>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</si>
  <si>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</si>
  <si>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</si>
  <si>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</si>
  <si>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000 2 02 20000 00 0000 151</t>
  </si>
  <si>
    <t>Субвенции бюджетам субъектов Российской Федерации и муниципальных образований</t>
  </si>
  <si>
    <t>000 2 02 03000 00 0000 151</t>
  </si>
  <si>
    <t>Иные межбюджетные трансферты</t>
  </si>
  <si>
    <t>000 2 02 04000 00 0000 151</t>
  </si>
  <si>
    <t>17,6</t>
  </si>
  <si>
    <t>Безвозмездные поступления от негосударственных организаций</t>
  </si>
  <si>
    <t>000 2 04 00000 00 0000 180</t>
  </si>
  <si>
    <t xml:space="preserve">Прочие безвозмездные поступления </t>
  </si>
  <si>
    <t>000 2 07 00000 00 0000 180</t>
  </si>
  <si>
    <t>000 2 18 00000 00 0000 180</t>
  </si>
  <si>
    <t>Возврат остатков субсидий, субвенций и иных межбюджетных трансфертов, имеющих целевое назначение прошлых лет</t>
  </si>
  <si>
    <t>000 2 19 00000 00 0000 151</t>
  </si>
  <si>
    <t>Возрат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</si>
  <si>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000 2 1900000 04 0000 151</t>
  </si>
  <si>
    <t>Возрат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</si>
  <si>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000 2 1960010 04 0000 151</t>
  </si>
  <si>
    <t>ИТОГО ДОХОДОВ</t>
  </si>
  <si>
    <t>% исполнения к кассовому плану</t>
  </si>
  <si>
    <t>% исполнения к годовому плану</t>
  </si>
  <si>
    <t>Удель-ный вес</t>
  </si>
  <si>
    <t xml:space="preserve">Наименование </t>
  </si>
  <si>
    <t>Раздел</t>
  </si>
  <si>
    <t>Освоение бюджетных ассигнований  по разделам и подразделам, классификации расходов бюджета</t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</si>
  <si>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</si>
  <si>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</si>
  <si>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</si>
  <si>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</si>
  <si>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</si>
  <si>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</si>
  <si>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</si>
  <si>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</si>
  <si>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</si>
  <si>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</si>
  <si>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</si>
  <si>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</si>
  <si>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</si>
  <si>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</si>
  <si>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</si>
  <si>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</si>
  <si>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</si>
  <si>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</si>
  <si>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</si>
  <si>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</si>
  <si>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</si>
  <si>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</si>
  <si>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</si>
  <si>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</si>
  <si>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Дефицит(-)/Профицит(+)</t>
  </si>
  <si>
    <t>000 1 09 00000 00 0000 000</t>
  </si>
  <si>
    <t>Задолженность и перерасчеты по отмененным налогам, сборам и иным обязательным платежам</t>
  </si>
  <si>
    <t>Анализ исполнения бюджета ЗАТО г. Североморск за 1 полугодие 2019 года</t>
  </si>
  <si>
    <t>-</t>
  </si>
  <si>
    <t>Субсидии бюджетам бюджетной системы Российской Федерации (межбюджетные субсидии)</t>
  </si>
  <si>
    <t>в том числе                      1 полугодие</t>
  </si>
  <si>
    <t>в том числе                     1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</si>
</sst>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4" fontId="6" fillId="0" borderId="6">
      <alignment horizontal="right" shrinkToFit="1"/>
    </xf>
    <xf numFmtId="49" fontId="7" fillId="0" borderId="8">
      <alignment horizontal="center" vertical="top" shrinkToFit="1"/>
    </xf>
    <xf numFmtId="0" fontId="7" fillId="0" borderId="8">
      <alignment horizontal="left" vertical="top" wrapText="1"/>
    </xf>
    <xf numFmtId="4" fontId="8" fillId="3" borderId="8">
      <alignment horizontal="right" vertical="top" shrinkToFit="1"/>
    </xf>
    <xf numFmtId="0" fontId="1" fillId="0" borderId="0"/>
    <xf numFmtId="0" fontId="11" fillId="0" borderId="0"/>
    <xf numFmtId="0" fontId="7" fillId="0" borderId="0">
      <alignment horizontal="left" wrapText="1"/>
    </xf>
    <xf numFmtId="0" fontId="7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7" fillId="0" borderId="0">
      <alignment horizontal="right"/>
    </xf>
    <xf numFmtId="0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7" fillId="0" borderId="10">
      <alignment horizontal="center" vertical="center" wrapText="1"/>
    </xf>
    <xf numFmtId="1" fontId="7" fillId="0" borderId="8">
      <alignment horizontal="center" vertical="top" shrinkToFit="1"/>
    </xf>
    <xf numFmtId="0" fontId="7" fillId="0" borderId="8">
      <alignment horizontal="left" vertical="top" wrapText="1"/>
    </xf>
    <xf numFmtId="0" fontId="7" fillId="0" borderId="8">
      <alignment horizontal="center" vertical="top" wrapText="1"/>
    </xf>
    <xf numFmtId="4" fontId="8" fillId="3" borderId="8">
      <alignment horizontal="right" vertical="top" shrinkToFit="1"/>
    </xf>
    <xf numFmtId="10" fontId="8" fillId="3" borderId="8">
      <alignment horizontal="center" vertical="top" shrinkToFit="1"/>
    </xf>
    <xf numFmtId="1" fontId="8" fillId="0" borderId="8">
      <alignment horizontal="left" vertical="top" shrinkToFit="1"/>
    </xf>
    <xf numFmtId="1" fontId="8" fillId="0" borderId="11">
      <alignment horizontal="left" vertical="top" shrinkToFit="1"/>
    </xf>
    <xf numFmtId="4" fontId="8" fillId="4" borderId="8">
      <alignment horizontal="right" vertical="top" shrinkToFit="1"/>
    </xf>
    <xf numFmtId="10" fontId="8" fillId="4" borderId="8">
      <alignment horizontal="center" vertical="top" shrinkToFit="1"/>
    </xf>
    <xf numFmtId="0" fontId="11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5" borderId="0"/>
    <xf numFmtId="4" fontId="7" fillId="0" borderId="8">
      <alignment horizontal="right" vertical="top" shrinkToFit="1"/>
    </xf>
    <xf numFmtId="10" fontId="7" fillId="0" borderId="8">
      <alignment horizontal="center" vertical="top" shrinkToFit="1"/>
    </xf>
    <xf numFmtId="0" fontId="7" fillId="5" borderId="0">
      <alignment horizontal="left"/>
    </xf>
  </cellStyleXfs>
  <cellXfs count="93">
    <xf numFmtId="0" fontId="0" fillId="0" borderId="0" xfId="0"/>
    <xf numFmtId="0" fontId="2" fillId="2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2" borderId="0" xfId="0" applyFont="1" applyFill="1" applyAlignment="1">
      <alignment horizontal="center"/>
    </xf>
    <xf numFmtId="164" fontId="2" fillId="0" borderId="3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 wrapText="1"/>
    </xf>
    <xf numFmtId="164" fontId="4" fillId="2" borderId="5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4" fillId="2" borderId="3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4" fontId="2" fillId="0" borderId="0" xfId="0" applyNumberFormat="1" applyFont="1" applyFill="1"/>
    <xf numFmtId="2" fontId="2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/>
    <xf numFmtId="2" fontId="9" fillId="0" borderId="3" xfId="0" applyNumberFormat="1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4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right"/>
    </xf>
    <xf numFmtId="49" fontId="15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3" fillId="2" borderId="3" xfId="0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right" vertical="center"/>
    </xf>
    <xf numFmtId="164" fontId="13" fillId="2" borderId="5" xfId="0" applyNumberFormat="1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4" fontId="16" fillId="2" borderId="3" xfId="0" applyNumberFormat="1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/>
    </xf>
    <xf numFmtId="4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164" fontId="14" fillId="2" borderId="8" xfId="23" applyNumberFormat="1" applyFont="1" applyFill="1" applyProtection="1">
      <alignment horizontal="right" vertical="top" shrinkToFit="1"/>
    </xf>
    <xf numFmtId="164" fontId="14" fillId="2" borderId="12" xfId="23" applyNumberFormat="1" applyFont="1" applyFill="1" applyBorder="1" applyProtection="1">
      <alignment horizontal="right" vertical="top" shrinkToFit="1"/>
    </xf>
    <xf numFmtId="164" fontId="14" fillId="2" borderId="5" xfId="0" applyNumberFormat="1" applyFont="1" applyFill="1" applyBorder="1" applyAlignment="1">
      <alignment vertical="center" wrapText="1"/>
    </xf>
    <xf numFmtId="164" fontId="14" fillId="2" borderId="3" xfId="0" applyNumberFormat="1" applyFont="1" applyFill="1" applyBorder="1" applyAlignment="1">
      <alignment vertical="center" wrapText="1"/>
    </xf>
    <xf numFmtId="164" fontId="14" fillId="2" borderId="3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center" wrapText="1"/>
    </xf>
    <xf numFmtId="164" fontId="14" fillId="2" borderId="3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164" fontId="14" fillId="2" borderId="5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horizontal="right" vertical="center" wrapText="1"/>
    </xf>
    <xf numFmtId="164" fontId="14" fillId="2" borderId="9" xfId="0" applyNumberFormat="1" applyFont="1" applyFill="1" applyBorder="1" applyAlignment="1">
      <alignment horizontal="center" vertical="center"/>
    </xf>
    <xf numFmtId="164" fontId="14" fillId="0" borderId="3" xfId="5" applyNumberFormat="1" applyFont="1" applyBorder="1" applyAlignment="1">
      <alignment vertical="center"/>
    </xf>
    <xf numFmtId="4" fontId="13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0" fontId="14" fillId="2" borderId="8" xfId="3" applyNumberFormat="1" applyFont="1" applyFill="1" applyAlignment="1" applyProtection="1">
      <alignment horizontal="left" vertical="center" wrapText="1"/>
    </xf>
    <xf numFmtId="49" fontId="14" fillId="2" borderId="8" xfId="2" applyNumberFormat="1" applyFont="1" applyFill="1" applyAlignment="1" applyProtection="1">
      <alignment horizontal="center" vertical="center" shrinkToFit="1"/>
    </xf>
    <xf numFmtId="49" fontId="14" fillId="2" borderId="12" xfId="2" applyNumberFormat="1" applyFont="1" applyFill="1" applyBorder="1" applyAlignment="1" applyProtection="1">
      <alignment horizontal="center" vertical="center" shrinkToFit="1"/>
    </xf>
    <xf numFmtId="164" fontId="13" fillId="0" borderId="3" xfId="0" applyNumberFormat="1" applyFont="1" applyFill="1" applyBorder="1" applyAlignment="1">
      <alignment vertical="center"/>
    </xf>
    <xf numFmtId="164" fontId="13" fillId="2" borderId="5" xfId="0" applyNumberFormat="1" applyFont="1" applyFill="1" applyBorder="1" applyAlignment="1">
      <alignment horizontal="right" vertical="center" wrapText="1"/>
    </xf>
    <xf numFmtId="164" fontId="13" fillId="2" borderId="3" xfId="0" applyNumberFormat="1" applyFont="1" applyFill="1" applyBorder="1" applyAlignment="1">
      <alignment horizontal="right" vertical="center" wrapText="1"/>
    </xf>
    <xf numFmtId="164" fontId="14" fillId="0" borderId="3" xfId="0" applyNumberFormat="1" applyFont="1" applyFill="1" applyBorder="1" applyAlignment="1">
      <alignment vertical="center"/>
    </xf>
    <xf numFmtId="164" fontId="14" fillId="2" borderId="8" xfId="2" applyNumberFormat="1" applyFont="1" applyFill="1" applyAlignment="1" applyProtection="1">
      <alignment horizontal="center" vertical="center" shrinkToFi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0" fontId="15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5" fillId="2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2"/>
    <cellStyle name="xl23" xfId="20"/>
    <cellStyle name="xl24" xfId="8"/>
    <cellStyle name="xl25" xfId="13"/>
    <cellStyle name="xl26" xfId="22"/>
    <cellStyle name="xl27" xfId="14"/>
    <cellStyle name="xl28" xfId="15"/>
    <cellStyle name="xl29" xfId="2"/>
    <cellStyle name="xl29 2" xfId="16"/>
    <cellStyle name="xl30" xfId="18"/>
    <cellStyle name="xl31" xfId="17"/>
    <cellStyle name="xl32" xfId="25"/>
    <cellStyle name="xl33" xfId="26"/>
    <cellStyle name="xl34" xfId="35"/>
    <cellStyle name="xl35" xfId="27"/>
    <cellStyle name="xl36" xfId="7"/>
    <cellStyle name="xl37" xfId="19"/>
    <cellStyle name="xl38" xfId="36"/>
    <cellStyle name="xl39" xfId="3"/>
    <cellStyle name="xl39 2" xfId="28"/>
    <cellStyle name="xl40" xfId="4"/>
    <cellStyle name="xl40 2" xfId="9"/>
    <cellStyle name="xl41" xfId="10"/>
    <cellStyle name="xl42" xfId="11"/>
    <cellStyle name="xl43" xfId="37"/>
    <cellStyle name="xl44" xfId="21"/>
    <cellStyle name="xl45" xfId="23"/>
    <cellStyle name="xl46" xfId="24"/>
    <cellStyle name="xl52" xfId="1"/>
    <cellStyle name="Обычный" xfId="0" builtinId="0"/>
    <cellStyle name="Обычный 2" xfId="6"/>
    <cellStyle name="Обычный 3" xfId="5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B1:O64"/>
  <sheetViews>
    <sheetView tabSelected="1" zoomScale="110" zoomScaleNormal="110" zoomScaleSheetLayoutView="100" workbookViewId="0">
      <pane ySplit="10" topLeftCell="A20" activePane="bottomLeft" state="frozen"/>
      <selection activeCell="A8" sqref="A8"/>
      <selection pane="bottomLeft" activeCell="L38" sqref="L38"/>
    </sheetView>
  </sheetViews>
  <sheetFormatPr defaultRowHeight="12.75" x14ac:dyDescent="0.2"/>
  <cols>
    <col min="1" max="1" width="3.5703125" style="3" customWidth="1"/>
    <col min="2" max="2" width="68.42578125" style="1" customWidth="1"/>
    <col min="3" max="3" width="9.28515625" style="4" hidden="1" customWidth="1"/>
    <col min="4" max="4" width="8.7109375" style="4" hidden="1" customWidth="1"/>
    <col min="5" max="5" width="25.42578125" style="1" customWidth="1"/>
    <col min="6" max="6" width="14.5703125" style="1" hidden="1" customWidth="1"/>
    <col min="7" max="7" width="13.140625" style="1" hidden="1" customWidth="1"/>
    <col min="8" max="8" width="12.7109375" style="2" customWidth="1"/>
    <col min="9" max="10" width="12.7109375" style="28" customWidth="1"/>
    <col min="11" max="11" width="10.85546875" style="1" customWidth="1"/>
    <col min="12" max="12" width="10.85546875" style="3" customWidth="1"/>
    <col min="13" max="13" width="7.85546875" style="3" customWidth="1"/>
    <col min="14" max="16384" width="9.140625" style="3"/>
  </cols>
  <sheetData>
    <row r="1" spans="2:15" x14ac:dyDescent="0.2">
      <c r="B1" s="86"/>
      <c r="C1" s="86"/>
      <c r="D1" s="31"/>
    </row>
    <row r="2" spans="2:15" x14ac:dyDescent="0.2">
      <c r="B2" s="86"/>
      <c r="C2" s="86"/>
      <c r="D2" s="31"/>
      <c r="H2" s="11"/>
      <c r="I2" s="29"/>
      <c r="J2" s="29"/>
      <c r="L2" s="1"/>
    </row>
    <row r="3" spans="2:15" x14ac:dyDescent="0.2">
      <c r="B3" s="86"/>
      <c r="C3" s="86"/>
      <c r="D3" s="31"/>
      <c r="H3" s="11"/>
      <c r="I3" s="29"/>
      <c r="J3" s="29"/>
      <c r="L3" s="1"/>
    </row>
    <row r="4" spans="2:15" x14ac:dyDescent="0.2">
      <c r="B4" s="86"/>
      <c r="C4" s="86"/>
      <c r="D4" s="31"/>
      <c r="H4" s="11"/>
      <c r="I4" s="29"/>
      <c r="J4" s="29"/>
      <c r="L4" s="1"/>
    </row>
    <row r="5" spans="2:15" x14ac:dyDescent="0.2">
      <c r="B5" s="86"/>
      <c r="C5" s="86"/>
      <c r="D5" s="31"/>
      <c r="H5" s="11"/>
      <c r="I5" s="29"/>
      <c r="J5" s="29"/>
      <c r="L5" s="1"/>
    </row>
    <row r="6" spans="2:15" x14ac:dyDescent="0.2">
      <c r="B6" s="86"/>
      <c r="C6" s="86"/>
      <c r="D6" s="31"/>
      <c r="H6" s="11"/>
      <c r="I6" s="29"/>
      <c r="J6" s="29"/>
      <c r="L6" s="1"/>
    </row>
    <row r="7" spans="2:15" x14ac:dyDescent="0.2">
      <c r="B7" s="31"/>
      <c r="H7" s="11"/>
      <c r="I7" s="29"/>
      <c r="J7" s="29"/>
      <c r="L7" s="1"/>
    </row>
    <row r="8" spans="2:15" ht="15.75" x14ac:dyDescent="0.2">
      <c r="B8" s="90" t="s">
        <v>90</v>
      </c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2:15" x14ac:dyDescent="0.2">
      <c r="B9" s="87" t="s">
        <v>0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</row>
    <row r="10" spans="2:15" s="33" customFormat="1" ht="51" customHeight="1" x14ac:dyDescent="0.2">
      <c r="B10" s="77" t="s">
        <v>1</v>
      </c>
      <c r="C10" s="32" t="s">
        <v>2</v>
      </c>
      <c r="D10" s="32" t="s">
        <v>3</v>
      </c>
      <c r="E10" s="78" t="s">
        <v>4</v>
      </c>
      <c r="F10" s="91" t="s">
        <v>5</v>
      </c>
      <c r="G10" s="92"/>
      <c r="H10" s="79" t="s">
        <v>2</v>
      </c>
      <c r="I10" s="80" t="s">
        <v>93</v>
      </c>
      <c r="J10" s="80" t="s">
        <v>6</v>
      </c>
      <c r="K10" s="84" t="s">
        <v>57</v>
      </c>
      <c r="L10" s="81" t="s">
        <v>58</v>
      </c>
      <c r="M10" s="82" t="s">
        <v>59</v>
      </c>
    </row>
    <row r="11" spans="2:15" x14ac:dyDescent="0.2">
      <c r="B11" s="34" t="s">
        <v>7</v>
      </c>
      <c r="C11" s="35" t="e">
        <f>C12+C19</f>
        <v>#REF!</v>
      </c>
      <c r="D11" s="35" t="e">
        <f>D12+D19</f>
        <v>#REF!</v>
      </c>
      <c r="E11" s="36" t="s">
        <v>8</v>
      </c>
      <c r="F11" s="37" t="e">
        <f>F12+F19</f>
        <v>#REF!</v>
      </c>
      <c r="G11" s="37">
        <f>G12+G19</f>
        <v>744660.9</v>
      </c>
      <c r="H11" s="38">
        <f>H12+H19</f>
        <v>1195602.1960000002</v>
      </c>
      <c r="I11" s="38">
        <f>I12+I19</f>
        <v>518275.3</v>
      </c>
      <c r="J11" s="85">
        <f>J12+J19</f>
        <v>522576</v>
      </c>
      <c r="K11" s="39">
        <f>J11/I11*100</f>
        <v>100.82980994849649</v>
      </c>
      <c r="L11" s="40">
        <f>J11/H11*100</f>
        <v>43.708183352985401</v>
      </c>
      <c r="M11" s="41">
        <f t="shared" ref="M11:M37" si="0">J11/$J$38*100</f>
        <v>36.671047839459611</v>
      </c>
      <c r="O11" s="14"/>
    </row>
    <row r="12" spans="2:15" x14ac:dyDescent="0.2">
      <c r="B12" s="42" t="s">
        <v>9</v>
      </c>
      <c r="C12" s="43" t="e">
        <f>C13+C15+C16+C17+C14</f>
        <v>#REF!</v>
      </c>
      <c r="D12" s="43" t="e">
        <f>D13+D15+D16+D17+D14</f>
        <v>#REF!</v>
      </c>
      <c r="E12" s="36"/>
      <c r="F12" s="44">
        <f>F13+F14+F15+F16+F17</f>
        <v>889015.79999999993</v>
      </c>
      <c r="G12" s="44">
        <f>G13+G14+G15+G16+G17</f>
        <v>632990.1</v>
      </c>
      <c r="H12" s="38">
        <f t="shared" ref="H12:I12" si="1">SUM(H13:H18)</f>
        <v>1086638.7000000002</v>
      </c>
      <c r="I12" s="38">
        <f t="shared" si="1"/>
        <v>454750.3</v>
      </c>
      <c r="J12" s="38">
        <f>SUM(J13:J18)</f>
        <v>454274.60000000003</v>
      </c>
      <c r="K12" s="39">
        <f>J12/I12*100</f>
        <v>99.895393142126579</v>
      </c>
      <c r="L12" s="40">
        <f t="shared" ref="L12:L22" si="2">J12/H12*100</f>
        <v>41.80548695716432</v>
      </c>
      <c r="M12" s="41">
        <f t="shared" si="0"/>
        <v>31.878091586393897</v>
      </c>
    </row>
    <row r="13" spans="2:15" x14ac:dyDescent="0.2">
      <c r="B13" s="45" t="s">
        <v>10</v>
      </c>
      <c r="C13" s="46" t="e">
        <f>#REF!</f>
        <v>#REF!</v>
      </c>
      <c r="D13" s="46" t="e">
        <f>#REF!</f>
        <v>#REF!</v>
      </c>
      <c r="E13" s="47" t="s">
        <v>11</v>
      </c>
      <c r="F13" s="44">
        <v>787891</v>
      </c>
      <c r="G13" s="44">
        <v>559873.6</v>
      </c>
      <c r="H13" s="48">
        <v>964387.3</v>
      </c>
      <c r="I13" s="48">
        <v>395398.5</v>
      </c>
      <c r="J13" s="49">
        <v>395398.5</v>
      </c>
      <c r="K13" s="50">
        <f t="shared" ref="K13:K22" si="3">J13/I13*100</f>
        <v>100</v>
      </c>
      <c r="L13" s="51">
        <f t="shared" si="2"/>
        <v>40.999969618015498</v>
      </c>
      <c r="M13" s="52">
        <f t="shared" si="0"/>
        <v>27.746542721346884</v>
      </c>
    </row>
    <row r="14" spans="2:15" x14ac:dyDescent="0.2">
      <c r="B14" s="53" t="s">
        <v>12</v>
      </c>
      <c r="C14" s="46" t="e">
        <f>#REF!</f>
        <v>#REF!</v>
      </c>
      <c r="D14" s="46" t="e">
        <f>#REF!</f>
        <v>#REF!</v>
      </c>
      <c r="E14" s="47" t="s">
        <v>13</v>
      </c>
      <c r="F14" s="44">
        <v>10857</v>
      </c>
      <c r="G14" s="44">
        <v>9651.4</v>
      </c>
      <c r="H14" s="48">
        <v>10249.799999999999</v>
      </c>
      <c r="I14" s="48">
        <v>5981.5</v>
      </c>
      <c r="J14" s="49">
        <v>5505.4</v>
      </c>
      <c r="K14" s="50">
        <f t="shared" si="3"/>
        <v>92.040458079077155</v>
      </c>
      <c r="L14" s="51">
        <f t="shared" si="2"/>
        <v>53.712267556440132</v>
      </c>
      <c r="M14" s="52">
        <f t="shared" si="0"/>
        <v>0.38633382852515408</v>
      </c>
    </row>
    <row r="15" spans="2:15" x14ac:dyDescent="0.2">
      <c r="B15" s="45" t="s">
        <v>14</v>
      </c>
      <c r="C15" s="46" t="e">
        <f>#REF!+#REF!+#REF!</f>
        <v>#REF!</v>
      </c>
      <c r="D15" s="46" t="e">
        <f>#REF!+#REF!+#REF!</f>
        <v>#REF!</v>
      </c>
      <c r="E15" s="47" t="s">
        <v>15</v>
      </c>
      <c r="F15" s="44">
        <v>59896.5</v>
      </c>
      <c r="G15" s="44">
        <v>51597.1</v>
      </c>
      <c r="H15" s="48">
        <v>81105.7</v>
      </c>
      <c r="I15" s="48">
        <v>44822.8</v>
      </c>
      <c r="J15" s="49">
        <v>44823.199999999997</v>
      </c>
      <c r="K15" s="50">
        <f>J15/I15*100</f>
        <v>100.00089240297348</v>
      </c>
      <c r="L15" s="51">
        <f t="shared" si="2"/>
        <v>55.2651663199997</v>
      </c>
      <c r="M15" s="52">
        <f t="shared" si="0"/>
        <v>3.1454060491060933</v>
      </c>
      <c r="N15" s="14"/>
    </row>
    <row r="16" spans="2:15" x14ac:dyDescent="0.2">
      <c r="B16" s="45" t="s">
        <v>16</v>
      </c>
      <c r="C16" s="46" t="e">
        <f>#REF!+#REF!</f>
        <v>#REF!</v>
      </c>
      <c r="D16" s="46" t="e">
        <f>#REF!+#REF!</f>
        <v>#REF!</v>
      </c>
      <c r="E16" s="47" t="s">
        <v>17</v>
      </c>
      <c r="F16" s="44">
        <v>21798.6</v>
      </c>
      <c r="G16" s="44">
        <v>4218.3999999999996</v>
      </c>
      <c r="H16" s="48">
        <v>19192.099999999999</v>
      </c>
      <c r="I16" s="48">
        <v>4088.1</v>
      </c>
      <c r="J16" s="49">
        <v>4088.1</v>
      </c>
      <c r="K16" s="50">
        <f t="shared" si="3"/>
        <v>100</v>
      </c>
      <c r="L16" s="51">
        <f t="shared" si="2"/>
        <v>21.300951954189486</v>
      </c>
      <c r="M16" s="52">
        <f t="shared" si="0"/>
        <v>0.2868767617963604</v>
      </c>
    </row>
    <row r="17" spans="2:13" x14ac:dyDescent="0.2">
      <c r="B17" s="45" t="s">
        <v>18</v>
      </c>
      <c r="C17" s="46" t="e">
        <f>#REF!+#REF!</f>
        <v>#REF!</v>
      </c>
      <c r="D17" s="46" t="e">
        <f>#REF!+#REF!</f>
        <v>#REF!</v>
      </c>
      <c r="E17" s="47" t="s">
        <v>19</v>
      </c>
      <c r="F17" s="44">
        <v>8572.7000000000007</v>
      </c>
      <c r="G17" s="44">
        <v>7649.6</v>
      </c>
      <c r="H17" s="48">
        <v>11703.8</v>
      </c>
      <c r="I17" s="48">
        <v>4459.3999999999996</v>
      </c>
      <c r="J17" s="49">
        <v>4459.3999999999996</v>
      </c>
      <c r="K17" s="50">
        <f t="shared" si="3"/>
        <v>100</v>
      </c>
      <c r="L17" s="51">
        <f t="shared" si="2"/>
        <v>38.1021548556879</v>
      </c>
      <c r="M17" s="52">
        <f t="shared" si="0"/>
        <v>0.31293222561940492</v>
      </c>
    </row>
    <row r="18" spans="2:13" ht="24" x14ac:dyDescent="0.2">
      <c r="B18" s="53" t="s">
        <v>89</v>
      </c>
      <c r="C18" s="46"/>
      <c r="D18" s="46"/>
      <c r="E18" s="47" t="s">
        <v>88</v>
      </c>
      <c r="F18" s="44"/>
      <c r="G18" s="44"/>
      <c r="H18" s="52">
        <v>0</v>
      </c>
      <c r="I18" s="54">
        <v>0</v>
      </c>
      <c r="J18" s="52">
        <v>0</v>
      </c>
      <c r="K18" s="50">
        <v>0</v>
      </c>
      <c r="L18" s="51">
        <v>0</v>
      </c>
      <c r="M18" s="52">
        <f t="shared" si="0"/>
        <v>0</v>
      </c>
    </row>
    <row r="19" spans="2:13" x14ac:dyDescent="0.2">
      <c r="B19" s="55" t="s">
        <v>20</v>
      </c>
      <c r="C19" s="43" t="e">
        <f>C20+C21+C22+C23+C24+C25</f>
        <v>#REF!</v>
      </c>
      <c r="D19" s="43" t="e">
        <f>D20+D21+D22+D23+D24+D25</f>
        <v>#REF!</v>
      </c>
      <c r="E19" s="36"/>
      <c r="F19" s="44" t="e">
        <f>F20+F21+F22+F23+F24+F25+#REF!</f>
        <v>#REF!</v>
      </c>
      <c r="G19" s="44">
        <f>G20+G21+G22+G23+G24+G25</f>
        <v>111670.8</v>
      </c>
      <c r="H19" s="38">
        <f>SUM(H20:H25)</f>
        <v>108963.49600000001</v>
      </c>
      <c r="I19" s="38">
        <f>SUM(I20:I25)</f>
        <v>63525</v>
      </c>
      <c r="J19" s="38">
        <f>SUM(J20:J25)</f>
        <v>68301.399999999994</v>
      </c>
      <c r="K19" s="39">
        <f>J19/I19*100</f>
        <v>107.51892955529318</v>
      </c>
      <c r="L19" s="40">
        <f t="shared" si="2"/>
        <v>62.682827283735456</v>
      </c>
      <c r="M19" s="41">
        <f t="shared" si="0"/>
        <v>4.7929562530657099</v>
      </c>
    </row>
    <row r="20" spans="2:13" ht="24" x14ac:dyDescent="0.2">
      <c r="B20" s="56" t="s">
        <v>21</v>
      </c>
      <c r="C20" s="35" t="e">
        <f>#REF!+#REF!+#REF!</f>
        <v>#REF!</v>
      </c>
      <c r="D20" s="35" t="e">
        <f>#REF!+#REF!+#REF!</f>
        <v>#REF!</v>
      </c>
      <c r="E20" s="57" t="s">
        <v>22</v>
      </c>
      <c r="F20" s="58">
        <v>56249.9</v>
      </c>
      <c r="G20" s="58">
        <v>37518.800000000003</v>
      </c>
      <c r="H20" s="48">
        <v>51249.1</v>
      </c>
      <c r="I20" s="48">
        <v>34843.9</v>
      </c>
      <c r="J20" s="49">
        <v>36729.4</v>
      </c>
      <c r="K20" s="50">
        <f t="shared" si="3"/>
        <v>105.41127715324635</v>
      </c>
      <c r="L20" s="51">
        <f t="shared" si="2"/>
        <v>71.668380517901781</v>
      </c>
      <c r="M20" s="52">
        <f t="shared" si="0"/>
        <v>2.5774348315166553</v>
      </c>
    </row>
    <row r="21" spans="2:13" x14ac:dyDescent="0.2">
      <c r="B21" s="59" t="s">
        <v>23</v>
      </c>
      <c r="C21" s="35" t="e">
        <f>#REF!</f>
        <v>#REF!</v>
      </c>
      <c r="D21" s="35" t="e">
        <f>#REF!</f>
        <v>#REF!</v>
      </c>
      <c r="E21" s="47" t="s">
        <v>24</v>
      </c>
      <c r="F21" s="44">
        <v>1519.4</v>
      </c>
      <c r="G21" s="44">
        <v>4488.5</v>
      </c>
      <c r="H21" s="48">
        <v>1228</v>
      </c>
      <c r="I21" s="48">
        <v>528</v>
      </c>
      <c r="J21" s="49">
        <v>1820.1</v>
      </c>
      <c r="K21" s="50">
        <f t="shared" si="3"/>
        <v>344.71590909090907</v>
      </c>
      <c r="L21" s="51">
        <f t="shared" si="2"/>
        <v>148.21661237785014</v>
      </c>
      <c r="M21" s="52">
        <f t="shared" si="0"/>
        <v>0.12772299947299615</v>
      </c>
    </row>
    <row r="22" spans="2:13" x14ac:dyDescent="0.2">
      <c r="B22" s="59" t="s">
        <v>25</v>
      </c>
      <c r="C22" s="35" t="e">
        <f>#REF!</f>
        <v>#REF!</v>
      </c>
      <c r="D22" s="35" t="e">
        <f>#REF!</f>
        <v>#REF!</v>
      </c>
      <c r="E22" s="47" t="s">
        <v>26</v>
      </c>
      <c r="F22" s="44">
        <v>1866.9</v>
      </c>
      <c r="G22" s="44">
        <v>471.4</v>
      </c>
      <c r="H22" s="48">
        <v>3865</v>
      </c>
      <c r="I22" s="48">
        <v>3656.5</v>
      </c>
      <c r="J22" s="49">
        <v>3803.8</v>
      </c>
      <c r="K22" s="50">
        <f t="shared" si="3"/>
        <v>104.02844249965814</v>
      </c>
      <c r="L22" s="51">
        <f t="shared" si="2"/>
        <v>98.416558861578267</v>
      </c>
      <c r="M22" s="52">
        <f t="shared" si="0"/>
        <v>0.26692640261270412</v>
      </c>
    </row>
    <row r="23" spans="2:13" x14ac:dyDescent="0.2">
      <c r="B23" s="59" t="s">
        <v>27</v>
      </c>
      <c r="C23" s="35" t="e">
        <f>#REF!</f>
        <v>#REF!</v>
      </c>
      <c r="D23" s="35" t="e">
        <f>#REF!</f>
        <v>#REF!</v>
      </c>
      <c r="E23" s="47" t="s">
        <v>28</v>
      </c>
      <c r="F23" s="44">
        <v>82637.600000000006</v>
      </c>
      <c r="G23" s="44">
        <v>64239.1</v>
      </c>
      <c r="H23" s="48">
        <v>44383.5</v>
      </c>
      <c r="I23" s="48">
        <v>20031.5</v>
      </c>
      <c r="J23" s="49">
        <v>20781.7</v>
      </c>
      <c r="K23" s="50">
        <f t="shared" ref="K23:K29" si="4">J23/I23*100</f>
        <v>103.74510146519233</v>
      </c>
      <c r="L23" s="51">
        <f t="shared" ref="L23:L29" si="5">J23/H23*100</f>
        <v>46.823031081370331</v>
      </c>
      <c r="M23" s="52">
        <f t="shared" si="0"/>
        <v>1.4583270469468512</v>
      </c>
    </row>
    <row r="24" spans="2:13" x14ac:dyDescent="0.2">
      <c r="B24" s="59" t="s">
        <v>29</v>
      </c>
      <c r="C24" s="35" t="e">
        <f>#REF!+#REF!+#REF!+#REF!+#REF!+#REF!+#REF!+#REF!</f>
        <v>#REF!</v>
      </c>
      <c r="D24" s="35" t="e">
        <f>#REF!+#REF!+#REF!+#REF!+#REF!+#REF!+#REF!+#REF!</f>
        <v>#REF!</v>
      </c>
      <c r="E24" s="47" t="s">
        <v>30</v>
      </c>
      <c r="F24" s="44">
        <v>12328.6</v>
      </c>
      <c r="G24" s="44">
        <v>4952.8</v>
      </c>
      <c r="H24" s="48">
        <v>8237.8960000000006</v>
      </c>
      <c r="I24" s="48">
        <v>4465.1000000000004</v>
      </c>
      <c r="J24" s="49">
        <v>5143.7</v>
      </c>
      <c r="K24" s="50">
        <f t="shared" si="4"/>
        <v>115.19786790889341</v>
      </c>
      <c r="L24" s="51">
        <f t="shared" si="5"/>
        <v>62.439486975800605</v>
      </c>
      <c r="M24" s="52">
        <f t="shared" si="0"/>
        <v>0.36095203142093851</v>
      </c>
    </row>
    <row r="25" spans="2:13" x14ac:dyDescent="0.2">
      <c r="B25" s="53" t="s">
        <v>31</v>
      </c>
      <c r="C25" s="35" t="e">
        <f>#REF!+#REF!</f>
        <v>#REF!</v>
      </c>
      <c r="D25" s="35" t="e">
        <f>#REF!+#REF!</f>
        <v>#REF!</v>
      </c>
      <c r="E25" s="47" t="s">
        <v>32</v>
      </c>
      <c r="F25" s="44"/>
      <c r="G25" s="44">
        <v>0.2</v>
      </c>
      <c r="H25" s="48">
        <v>0</v>
      </c>
      <c r="I25" s="48">
        <v>0</v>
      </c>
      <c r="J25" s="49">
        <v>22.7</v>
      </c>
      <c r="K25" s="60" t="s">
        <v>91</v>
      </c>
      <c r="L25" s="61" t="s">
        <v>91</v>
      </c>
      <c r="M25" s="52">
        <f t="shared" si="0"/>
        <v>1.5929410955645362E-3</v>
      </c>
    </row>
    <row r="26" spans="2:13" x14ac:dyDescent="0.2">
      <c r="B26" s="34" t="s">
        <v>33</v>
      </c>
      <c r="C26" s="35" t="e">
        <f>C27+C32+C33+C34+C35</f>
        <v>#REF!</v>
      </c>
      <c r="D26" s="35" t="e">
        <f>D27+D32+D33+D34+D35</f>
        <v>#REF!</v>
      </c>
      <c r="E26" s="36" t="s">
        <v>34</v>
      </c>
      <c r="F26" s="37">
        <f>F27+F32+F33+F34+F35</f>
        <v>1265981.8</v>
      </c>
      <c r="G26" s="37">
        <f>G27+G32+G33+G34+G35</f>
        <v>925744.1</v>
      </c>
      <c r="H26" s="38">
        <f>H27+H32+H33+H34+H35</f>
        <v>2029485.9800000002</v>
      </c>
      <c r="I26" s="38">
        <f t="shared" ref="I26:J26" si="6">I27+I32+I33+I34+I35</f>
        <v>909047.78</v>
      </c>
      <c r="J26" s="38">
        <f t="shared" si="6"/>
        <v>902461</v>
      </c>
      <c r="K26" s="39">
        <f t="shared" si="4"/>
        <v>99.27541982446732</v>
      </c>
      <c r="L26" s="40">
        <f t="shared" si="5"/>
        <v>44.467466584814737</v>
      </c>
      <c r="M26" s="41">
        <f t="shared" si="0"/>
        <v>63.328952160540396</v>
      </c>
    </row>
    <row r="27" spans="2:13" ht="24" x14ac:dyDescent="0.2">
      <c r="B27" s="34" t="s">
        <v>35</v>
      </c>
      <c r="C27" s="43" t="e">
        <f>C28+C29+C30</f>
        <v>#REF!</v>
      </c>
      <c r="D27" s="43" t="e">
        <f>D28+D29+D30</f>
        <v>#REF!</v>
      </c>
      <c r="E27" s="36" t="s">
        <v>36</v>
      </c>
      <c r="F27" s="37">
        <f>F28+F29+F30+F31</f>
        <v>1265981.8</v>
      </c>
      <c r="G27" s="37">
        <f>G28+G29+G30+G31</f>
        <v>930002.29999999993</v>
      </c>
      <c r="H27" s="38">
        <f>SUM(H28:H31)</f>
        <v>2028679.4000000001</v>
      </c>
      <c r="I27" s="38">
        <f t="shared" ref="I27:J27" si="7">SUM(I28:I31)</f>
        <v>908241.2</v>
      </c>
      <c r="J27" s="38">
        <f t="shared" si="7"/>
        <v>901900.29999999993</v>
      </c>
      <c r="K27" s="39">
        <f t="shared" si="4"/>
        <v>99.301848451710839</v>
      </c>
      <c r="L27" s="40">
        <f t="shared" si="5"/>
        <v>44.457507677161793</v>
      </c>
      <c r="M27" s="41">
        <f t="shared" si="0"/>
        <v>63.289605813743776</v>
      </c>
    </row>
    <row r="28" spans="2:13" x14ac:dyDescent="0.2">
      <c r="B28" s="53" t="s">
        <v>37</v>
      </c>
      <c r="C28" s="35" t="e">
        <f>#REF!+#REF!+#REF!</f>
        <v>#REF!</v>
      </c>
      <c r="D28" s="35" t="e">
        <f>#REF!+#REF!+#REF!</f>
        <v>#REF!</v>
      </c>
      <c r="E28" s="47" t="s">
        <v>38</v>
      </c>
      <c r="F28" s="44">
        <v>356503</v>
      </c>
      <c r="G28" s="62">
        <v>256743</v>
      </c>
      <c r="H28" s="63">
        <v>444705.9</v>
      </c>
      <c r="I28" s="63">
        <v>219813.7</v>
      </c>
      <c r="J28" s="63">
        <v>219813.7</v>
      </c>
      <c r="K28" s="50">
        <f t="shared" si="4"/>
        <v>100</v>
      </c>
      <c r="L28" s="51">
        <f t="shared" si="5"/>
        <v>49.429004652288178</v>
      </c>
      <c r="M28" s="52">
        <f t="shared" si="0"/>
        <v>15.425122295070235</v>
      </c>
    </row>
    <row r="29" spans="2:13" ht="24" x14ac:dyDescent="0.2">
      <c r="B29" s="59" t="s">
        <v>92</v>
      </c>
      <c r="C29" s="64" t="e">
        <f>#REF!+#REF!+#REF!+#REF!</f>
        <v>#REF!</v>
      </c>
      <c r="D29" s="64" t="e">
        <f>#REF!+#REF!+#REF!+#REF!</f>
        <v>#REF!</v>
      </c>
      <c r="E29" s="65" t="s">
        <v>39</v>
      </c>
      <c r="F29" s="66">
        <v>60808.7</v>
      </c>
      <c r="G29" s="67">
        <v>49007.199999999997</v>
      </c>
      <c r="H29" s="63">
        <v>509985.7</v>
      </c>
      <c r="I29" s="63">
        <v>123407.7</v>
      </c>
      <c r="J29" s="63">
        <v>123404.8</v>
      </c>
      <c r="K29" s="50">
        <f t="shared" si="4"/>
        <v>99.997650065595593</v>
      </c>
      <c r="L29" s="51">
        <f t="shared" si="5"/>
        <v>24.197698092319058</v>
      </c>
      <c r="M29" s="52">
        <f t="shared" si="0"/>
        <v>8.6597611149745575</v>
      </c>
    </row>
    <row r="30" spans="2:13" x14ac:dyDescent="0.2">
      <c r="B30" s="59" t="s">
        <v>40</v>
      </c>
      <c r="C30" s="35" t="e">
        <f>#REF!+#REF!+#REF!+#REF!+#REF!</f>
        <v>#REF!</v>
      </c>
      <c r="D30" s="35" t="e">
        <f>#REF!+#REF!+#REF!+#REF!+#REF!</f>
        <v>#REF!</v>
      </c>
      <c r="E30" s="47" t="s">
        <v>41</v>
      </c>
      <c r="F30" s="44">
        <v>848652.5</v>
      </c>
      <c r="G30" s="62">
        <v>624234.5</v>
      </c>
      <c r="H30" s="63">
        <v>1028143</v>
      </c>
      <c r="I30" s="63">
        <v>545887.19999999995</v>
      </c>
      <c r="J30" s="63">
        <v>539549.19999999995</v>
      </c>
      <c r="K30" s="50">
        <f t="shared" ref="K30:K38" si="8">J30/I30*100</f>
        <v>98.83895427480256</v>
      </c>
      <c r="L30" s="51">
        <f t="shared" ref="L30:L33" si="9">J30/H30*100</f>
        <v>52.478030779765071</v>
      </c>
      <c r="M30" s="52">
        <f t="shared" si="0"/>
        <v>37.86211866779599</v>
      </c>
    </row>
    <row r="31" spans="2:13" x14ac:dyDescent="0.2">
      <c r="B31" s="68" t="s">
        <v>42</v>
      </c>
      <c r="C31" s="46"/>
      <c r="D31" s="46"/>
      <c r="E31" s="69" t="s">
        <v>43</v>
      </c>
      <c r="F31" s="69" t="s">
        <v>44</v>
      </c>
      <c r="G31" s="70" t="s">
        <v>44</v>
      </c>
      <c r="H31" s="63">
        <v>45844.800000000003</v>
      </c>
      <c r="I31" s="63">
        <v>19132.599999999999</v>
      </c>
      <c r="J31" s="63">
        <v>19132.599999999999</v>
      </c>
      <c r="K31" s="50">
        <f t="shared" si="8"/>
        <v>100</v>
      </c>
      <c r="L31" s="51">
        <f t="shared" si="9"/>
        <v>41.73341360416012</v>
      </c>
      <c r="M31" s="52">
        <f t="shared" si="0"/>
        <v>1.3426037359029974</v>
      </c>
    </row>
    <row r="32" spans="2:13" x14ac:dyDescent="0.2">
      <c r="B32" s="34" t="s">
        <v>45</v>
      </c>
      <c r="C32" s="35" t="e">
        <f>#REF!</f>
        <v>#REF!</v>
      </c>
      <c r="D32" s="35" t="e">
        <f>#REF!</f>
        <v>#REF!</v>
      </c>
      <c r="E32" s="36" t="s">
        <v>46</v>
      </c>
      <c r="F32" s="37"/>
      <c r="G32" s="37"/>
      <c r="H32" s="71">
        <v>403.29</v>
      </c>
      <c r="I32" s="71">
        <v>403.29</v>
      </c>
      <c r="J32" s="71">
        <v>403.3</v>
      </c>
      <c r="K32" s="39">
        <f t="shared" si="8"/>
        <v>100.00247960524685</v>
      </c>
      <c r="L32" s="40">
        <f t="shared" si="9"/>
        <v>100.00247960524685</v>
      </c>
      <c r="M32" s="41">
        <f t="shared" si="0"/>
        <v>2.8301019552474781E-2</v>
      </c>
    </row>
    <row r="33" spans="2:13" x14ac:dyDescent="0.2">
      <c r="B33" s="34" t="s">
        <v>47</v>
      </c>
      <c r="C33" s="35" t="e">
        <f>#REF!</f>
        <v>#REF!</v>
      </c>
      <c r="D33" s="35" t="e">
        <f>#REF!</f>
        <v>#REF!</v>
      </c>
      <c r="E33" s="36" t="s">
        <v>48</v>
      </c>
      <c r="F33" s="37"/>
      <c r="G33" s="37"/>
      <c r="H33" s="71">
        <v>403.29</v>
      </c>
      <c r="I33" s="71">
        <v>403.29</v>
      </c>
      <c r="J33" s="71">
        <v>412.4</v>
      </c>
      <c r="K33" s="72">
        <f t="shared" si="8"/>
        <v>102.25892037987552</v>
      </c>
      <c r="L33" s="73">
        <f t="shared" si="9"/>
        <v>102.25892037987552</v>
      </c>
      <c r="M33" s="38">
        <f t="shared" si="0"/>
        <v>2.8939599463031488E-2</v>
      </c>
    </row>
    <row r="34" spans="2:13" ht="36" x14ac:dyDescent="0.2">
      <c r="B34" s="34" t="s">
        <v>86</v>
      </c>
      <c r="C34" s="35" t="e">
        <f>#REF!</f>
        <v>#REF!</v>
      </c>
      <c r="D34" s="35" t="e">
        <f>#REF!</f>
        <v>#REF!</v>
      </c>
      <c r="E34" s="36" t="s">
        <v>49</v>
      </c>
      <c r="F34" s="37"/>
      <c r="G34" s="37">
        <v>4780.5</v>
      </c>
      <c r="H34" s="71">
        <v>0</v>
      </c>
      <c r="I34" s="71">
        <v>0</v>
      </c>
      <c r="J34" s="71">
        <v>240.4</v>
      </c>
      <c r="K34" s="72">
        <v>0</v>
      </c>
      <c r="L34" s="73">
        <v>0</v>
      </c>
      <c r="M34" s="38">
        <f t="shared" si="0"/>
        <v>1.6869737417344252E-2</v>
      </c>
    </row>
    <row r="35" spans="2:13" ht="24" x14ac:dyDescent="0.2">
      <c r="B35" s="34" t="s">
        <v>50</v>
      </c>
      <c r="C35" s="35">
        <f t="shared" ref="C35:D36" si="10">C36</f>
        <v>0</v>
      </c>
      <c r="D35" s="35">
        <f t="shared" si="10"/>
        <v>0</v>
      </c>
      <c r="E35" s="36" t="s">
        <v>51</v>
      </c>
      <c r="F35" s="37"/>
      <c r="G35" s="37">
        <v>-9038.7000000000007</v>
      </c>
      <c r="H35" s="71">
        <v>0</v>
      </c>
      <c r="I35" s="38">
        <v>0</v>
      </c>
      <c r="J35" s="71">
        <v>-495.4</v>
      </c>
      <c r="K35" s="72">
        <v>0</v>
      </c>
      <c r="L35" s="73">
        <v>0</v>
      </c>
      <c r="M35" s="38">
        <f t="shared" si="0"/>
        <v>-3.4764009636241024E-2</v>
      </c>
    </row>
    <row r="36" spans="2:13" ht="24" x14ac:dyDescent="0.2">
      <c r="B36" s="59" t="s">
        <v>52</v>
      </c>
      <c r="C36" s="46">
        <f t="shared" si="10"/>
        <v>0</v>
      </c>
      <c r="D36" s="46">
        <f t="shared" si="10"/>
        <v>0</v>
      </c>
      <c r="E36" s="69" t="s">
        <v>53</v>
      </c>
      <c r="F36" s="69"/>
      <c r="G36" s="69"/>
      <c r="H36" s="74">
        <f>C36/1000</f>
        <v>0</v>
      </c>
      <c r="I36" s="75"/>
      <c r="J36" s="74">
        <v>-495.4</v>
      </c>
      <c r="K36" s="72" t="s">
        <v>91</v>
      </c>
      <c r="L36" s="73" t="s">
        <v>91</v>
      </c>
      <c r="M36" s="41">
        <f t="shared" si="0"/>
        <v>-3.4764009636241024E-2</v>
      </c>
    </row>
    <row r="37" spans="2:13" ht="24" x14ac:dyDescent="0.2">
      <c r="B37" s="59" t="s">
        <v>54</v>
      </c>
      <c r="C37" s="46">
        <v>0</v>
      </c>
      <c r="D37" s="46">
        <v>0</v>
      </c>
      <c r="E37" s="69" t="s">
        <v>55</v>
      </c>
      <c r="F37" s="69"/>
      <c r="G37" s="69"/>
      <c r="H37" s="74">
        <f>C37/1000</f>
        <v>0</v>
      </c>
      <c r="I37" s="75"/>
      <c r="J37" s="74">
        <v>-495.4</v>
      </c>
      <c r="K37" s="72" t="s">
        <v>91</v>
      </c>
      <c r="L37" s="73" t="s">
        <v>91</v>
      </c>
      <c r="M37" s="41">
        <f t="shared" si="0"/>
        <v>-3.4764009636241024E-2</v>
      </c>
    </row>
    <row r="38" spans="2:13" s="10" customFormat="1" x14ac:dyDescent="0.2">
      <c r="B38" s="76" t="s">
        <v>56</v>
      </c>
      <c r="C38" s="35" t="e">
        <f>C26+C11</f>
        <v>#REF!</v>
      </c>
      <c r="D38" s="35" t="e">
        <f>D26+D11</f>
        <v>#REF!</v>
      </c>
      <c r="E38" s="36"/>
      <c r="F38" s="37" t="e">
        <f>F26+F11</f>
        <v>#REF!</v>
      </c>
      <c r="G38" s="37">
        <f>G26+G11</f>
        <v>1670405</v>
      </c>
      <c r="H38" s="41">
        <f>H11+H26</f>
        <v>3225088.1760000004</v>
      </c>
      <c r="I38" s="41">
        <f>I11+I26</f>
        <v>1427323.08</v>
      </c>
      <c r="J38" s="41">
        <f>J11+J26</f>
        <v>1425037</v>
      </c>
      <c r="K38" s="39">
        <f t="shared" si="8"/>
        <v>99.839834440286637</v>
      </c>
      <c r="L38" s="40">
        <f>J38/H38*100</f>
        <v>44.185985691945923</v>
      </c>
      <c r="M38" s="41">
        <v>100</v>
      </c>
    </row>
    <row r="39" spans="2:13" x14ac:dyDescent="0.2">
      <c r="C39" s="9"/>
      <c r="D39" s="9"/>
      <c r="L39" s="1"/>
    </row>
    <row r="40" spans="2:13" x14ac:dyDescent="0.2">
      <c r="C40" s="9"/>
      <c r="D40" s="9"/>
      <c r="L40" s="1"/>
    </row>
    <row r="41" spans="2:13" x14ac:dyDescent="0.2">
      <c r="B41" s="89" t="s">
        <v>62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</row>
    <row r="42" spans="2:13" x14ac:dyDescent="0.2">
      <c r="B42" s="87" t="s">
        <v>0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</row>
    <row r="43" spans="2:13" s="33" customFormat="1" ht="42" x14ac:dyDescent="0.2">
      <c r="B43" s="83" t="s">
        <v>60</v>
      </c>
      <c r="C43" s="32" t="s">
        <v>2</v>
      </c>
      <c r="D43" s="32" t="s">
        <v>3</v>
      </c>
      <c r="E43" s="81" t="s">
        <v>61</v>
      </c>
      <c r="F43" s="88" t="s">
        <v>5</v>
      </c>
      <c r="G43" s="88"/>
      <c r="H43" s="79" t="s">
        <v>2</v>
      </c>
      <c r="I43" s="80" t="s">
        <v>94</v>
      </c>
      <c r="J43" s="80" t="s">
        <v>6</v>
      </c>
      <c r="K43" s="81" t="s">
        <v>57</v>
      </c>
      <c r="L43" s="81" t="s">
        <v>58</v>
      </c>
      <c r="M43" s="82" t="s">
        <v>59</v>
      </c>
    </row>
    <row r="44" spans="2:13" x14ac:dyDescent="0.2">
      <c r="B44" s="15" t="s">
        <v>63</v>
      </c>
      <c r="C44" s="16" t="s">
        <v>64</v>
      </c>
      <c r="D44" s="17"/>
      <c r="E44" s="16" t="s">
        <v>64</v>
      </c>
      <c r="H44" s="5">
        <v>221486.4</v>
      </c>
      <c r="I44" s="5">
        <v>87376.3</v>
      </c>
      <c r="J44" s="5">
        <v>83987.8</v>
      </c>
      <c r="K44" s="6">
        <f>J44/I44*100</f>
        <v>96.121946111245265</v>
      </c>
      <c r="L44" s="13">
        <f>J44/H44*100</f>
        <v>37.920070938892863</v>
      </c>
      <c r="M44" s="25">
        <f>J44/$J$55*100</f>
        <v>5.6347006824814994</v>
      </c>
    </row>
    <row r="45" spans="2:13" x14ac:dyDescent="0.2">
      <c r="B45" s="15" t="s">
        <v>65</v>
      </c>
      <c r="C45" s="16" t="s">
        <v>66</v>
      </c>
      <c r="D45" s="17"/>
      <c r="E45" s="16" t="s">
        <v>66</v>
      </c>
      <c r="H45" s="5">
        <v>14346.1</v>
      </c>
      <c r="I45" s="5">
        <v>6964.7</v>
      </c>
      <c r="J45" s="5">
        <v>5690</v>
      </c>
      <c r="K45" s="6">
        <f t="shared" ref="K45:K55" si="11">J45/I45*100</f>
        <v>81.697704136574444</v>
      </c>
      <c r="L45" s="13">
        <f t="shared" ref="L45:L54" si="12">J45/H45*100</f>
        <v>39.662347258139839</v>
      </c>
      <c r="M45" s="25">
        <f t="shared" ref="M45:M54" si="13">J45/$J$55*100</f>
        <v>0.38173933456192127</v>
      </c>
    </row>
    <row r="46" spans="2:13" x14ac:dyDescent="0.2">
      <c r="B46" s="15" t="s">
        <v>67</v>
      </c>
      <c r="C46" s="16" t="s">
        <v>68</v>
      </c>
      <c r="D46" s="17"/>
      <c r="E46" s="16" t="s">
        <v>68</v>
      </c>
      <c r="H46" s="5">
        <v>271436.90000000002</v>
      </c>
      <c r="I46" s="5">
        <v>102334.3</v>
      </c>
      <c r="J46" s="5">
        <v>100669.8</v>
      </c>
      <c r="K46" s="6">
        <f t="shared" si="11"/>
        <v>98.373468133362906</v>
      </c>
      <c r="L46" s="13">
        <f t="shared" si="12"/>
        <v>37.087735676321088</v>
      </c>
      <c r="M46" s="25">
        <f t="shared" si="13"/>
        <v>6.753887954741951</v>
      </c>
    </row>
    <row r="47" spans="2:13" x14ac:dyDescent="0.2">
      <c r="B47" s="15" t="s">
        <v>69</v>
      </c>
      <c r="C47" s="16" t="s">
        <v>70</v>
      </c>
      <c r="D47" s="17"/>
      <c r="E47" s="16" t="s">
        <v>70</v>
      </c>
      <c r="H47" s="5">
        <v>187021.8</v>
      </c>
      <c r="I47" s="5">
        <v>53143.3</v>
      </c>
      <c r="J47" s="5">
        <v>52541.7</v>
      </c>
      <c r="K47" s="6">
        <f t="shared" si="11"/>
        <v>98.867966422860448</v>
      </c>
      <c r="L47" s="13">
        <f t="shared" si="12"/>
        <v>28.093890658736044</v>
      </c>
      <c r="M47" s="25">
        <f>J47/$J$55*100</f>
        <v>3.5249971168281364</v>
      </c>
    </row>
    <row r="48" spans="2:13" x14ac:dyDescent="0.2">
      <c r="B48" s="15" t="s">
        <v>71</v>
      </c>
      <c r="C48" s="16" t="s">
        <v>72</v>
      </c>
      <c r="D48" s="17"/>
      <c r="E48" s="16" t="s">
        <v>72</v>
      </c>
      <c r="H48" s="5">
        <v>200</v>
      </c>
      <c r="I48" s="5">
        <v>0</v>
      </c>
      <c r="J48" s="5">
        <v>0</v>
      </c>
      <c r="K48" s="6">
        <v>0</v>
      </c>
      <c r="L48" s="13">
        <f t="shared" si="12"/>
        <v>0</v>
      </c>
      <c r="M48" s="25">
        <f t="shared" si="13"/>
        <v>0</v>
      </c>
    </row>
    <row r="49" spans="2:13" x14ac:dyDescent="0.2">
      <c r="B49" s="15" t="s">
        <v>73</v>
      </c>
      <c r="C49" s="16" t="s">
        <v>74</v>
      </c>
      <c r="D49" s="17"/>
      <c r="E49" s="16" t="s">
        <v>74</v>
      </c>
      <c r="H49" s="5">
        <v>2249334</v>
      </c>
      <c r="I49" s="5">
        <v>1082360.1000000001</v>
      </c>
      <c r="J49" s="5">
        <v>1082069.3</v>
      </c>
      <c r="K49" s="6">
        <f t="shared" si="11"/>
        <v>99.973132786398907</v>
      </c>
      <c r="L49" s="13">
        <f t="shared" si="12"/>
        <v>48.106208326553549</v>
      </c>
      <c r="M49" s="25">
        <f t="shared" si="13"/>
        <v>72.595503432668536</v>
      </c>
    </row>
    <row r="50" spans="2:13" x14ac:dyDescent="0.2">
      <c r="B50" s="15" t="s">
        <v>75</v>
      </c>
      <c r="C50" s="16" t="s">
        <v>76</v>
      </c>
      <c r="D50" s="17"/>
      <c r="E50" s="16" t="s">
        <v>76</v>
      </c>
      <c r="H50" s="5">
        <v>244756.7</v>
      </c>
      <c r="I50" s="5">
        <v>115378.2</v>
      </c>
      <c r="J50" s="5">
        <v>115378.2</v>
      </c>
      <c r="K50" s="6">
        <f t="shared" si="11"/>
        <v>100</v>
      </c>
      <c r="L50" s="13">
        <f t="shared" si="12"/>
        <v>47.139955719291848</v>
      </c>
      <c r="M50" s="25">
        <f t="shared" si="13"/>
        <v>7.7406673622060218</v>
      </c>
    </row>
    <row r="51" spans="2:13" x14ac:dyDescent="0.2">
      <c r="B51" s="15" t="s">
        <v>77</v>
      </c>
      <c r="C51" s="16" t="s">
        <v>78</v>
      </c>
      <c r="D51" s="17"/>
      <c r="E51" s="16" t="s">
        <v>78</v>
      </c>
      <c r="H51" s="5">
        <v>87139.1</v>
      </c>
      <c r="I51" s="5">
        <v>43598.8</v>
      </c>
      <c r="J51" s="5">
        <v>38706.199999999997</v>
      </c>
      <c r="K51" s="6">
        <f t="shared" si="11"/>
        <v>88.778131508206641</v>
      </c>
      <c r="L51" s="13">
        <f t="shared" si="12"/>
        <v>44.418865928153942</v>
      </c>
      <c r="M51" s="25">
        <f t="shared" si="13"/>
        <v>2.5967801461196198</v>
      </c>
    </row>
    <row r="52" spans="2:13" x14ac:dyDescent="0.2">
      <c r="B52" s="15" t="s">
        <v>79</v>
      </c>
      <c r="C52" s="16" t="s">
        <v>80</v>
      </c>
      <c r="D52" s="17"/>
      <c r="E52" s="16" t="s">
        <v>80</v>
      </c>
      <c r="H52" s="5">
        <v>3109.9</v>
      </c>
      <c r="I52" s="5">
        <v>870.6</v>
      </c>
      <c r="J52" s="5">
        <v>856</v>
      </c>
      <c r="K52" s="6">
        <f t="shared" si="11"/>
        <v>98.322995635194118</v>
      </c>
      <c r="L52" s="13">
        <f t="shared" si="12"/>
        <v>27.525000803884371</v>
      </c>
      <c r="M52" s="25">
        <f t="shared" si="13"/>
        <v>5.7428623969245092E-2</v>
      </c>
    </row>
    <row r="53" spans="2:13" x14ac:dyDescent="0.2">
      <c r="B53" s="15" t="s">
        <v>81</v>
      </c>
      <c r="C53" s="16" t="s">
        <v>82</v>
      </c>
      <c r="D53" s="17"/>
      <c r="E53" s="16" t="s">
        <v>82</v>
      </c>
      <c r="H53" s="5">
        <v>15440.9</v>
      </c>
      <c r="I53" s="5">
        <v>8156.9</v>
      </c>
      <c r="J53" s="5">
        <v>8156.9</v>
      </c>
      <c r="K53" s="6">
        <f t="shared" si="11"/>
        <v>100</v>
      </c>
      <c r="L53" s="13">
        <f t="shared" si="12"/>
        <v>52.826583942645833</v>
      </c>
      <c r="M53" s="25">
        <f t="shared" si="13"/>
        <v>0.54724245660599924</v>
      </c>
    </row>
    <row r="54" spans="2:13" x14ac:dyDescent="0.2">
      <c r="B54" s="20" t="s">
        <v>83</v>
      </c>
      <c r="C54" s="21" t="s">
        <v>84</v>
      </c>
      <c r="D54" s="17"/>
      <c r="E54" s="21" t="s">
        <v>84</v>
      </c>
      <c r="H54" s="5">
        <v>17214.7</v>
      </c>
      <c r="I54" s="5">
        <v>2494.6999999999998</v>
      </c>
      <c r="J54" s="5">
        <v>2490</v>
      </c>
      <c r="K54" s="6">
        <f t="shared" si="11"/>
        <v>99.811600593257708</v>
      </c>
      <c r="L54" s="13">
        <f t="shared" si="12"/>
        <v>14.464382184993058</v>
      </c>
      <c r="M54" s="25">
        <f t="shared" si="13"/>
        <v>0.16705288981707977</v>
      </c>
    </row>
    <row r="55" spans="2:13" ht="14.25" x14ac:dyDescent="0.2">
      <c r="B55" s="19" t="s">
        <v>85</v>
      </c>
      <c r="C55" s="22"/>
      <c r="D55" s="22"/>
      <c r="E55" s="18"/>
      <c r="H55" s="8">
        <f>SUM(H44:H54)</f>
        <v>3311486.5000000005</v>
      </c>
      <c r="I55" s="8">
        <f t="shared" ref="I55:M55" si="14">SUM(I44:I54)</f>
        <v>1502677.9000000001</v>
      </c>
      <c r="J55" s="8">
        <f t="shared" si="14"/>
        <v>1490545.9</v>
      </c>
      <c r="K55" s="7">
        <f t="shared" si="11"/>
        <v>99.192641350485005</v>
      </c>
      <c r="L55" s="12">
        <f t="shared" ref="L55" si="15">J55/H55*100</f>
        <v>45.011383860390183</v>
      </c>
      <c r="M55" s="8">
        <f t="shared" si="14"/>
        <v>100.00000000000001</v>
      </c>
    </row>
    <row r="57" spans="2:13" x14ac:dyDescent="0.2">
      <c r="E57" s="23" t="s">
        <v>87</v>
      </c>
      <c r="H57" s="24">
        <f>H38-H55</f>
        <v>-86398.324000000022</v>
      </c>
      <c r="I57" s="24">
        <f>I38-I55</f>
        <v>-75354.820000000065</v>
      </c>
      <c r="J57" s="24">
        <f>J38-J55</f>
        <v>-65508.899999999907</v>
      </c>
    </row>
    <row r="61" spans="2:13" x14ac:dyDescent="0.2">
      <c r="H61" s="26"/>
      <c r="I61" s="30"/>
      <c r="J61" s="30"/>
    </row>
    <row r="62" spans="2:13" x14ac:dyDescent="0.2">
      <c r="H62" s="26"/>
      <c r="I62" s="30"/>
      <c r="J62" s="30"/>
    </row>
    <row r="63" spans="2:13" x14ac:dyDescent="0.2">
      <c r="H63" s="26"/>
      <c r="I63" s="30"/>
      <c r="J63" s="30"/>
    </row>
    <row r="64" spans="2:13" x14ac:dyDescent="0.2">
      <c r="H64" s="27"/>
      <c r="I64" s="30"/>
      <c r="J64" s="30"/>
    </row>
  </sheetData>
  <mergeCells count="12">
    <mergeCell ref="B1:C1"/>
    <mergeCell ref="B2:C2"/>
    <mergeCell ref="B3:C3"/>
    <mergeCell ref="B4:C4"/>
    <mergeCell ref="B5:C5"/>
    <mergeCell ref="B6:C6"/>
    <mergeCell ref="B9:M9"/>
    <mergeCell ref="F43:G43"/>
    <mergeCell ref="B41:M41"/>
    <mergeCell ref="B42:M42"/>
    <mergeCell ref="B8:L8"/>
    <mergeCell ref="F10:G10"/>
  </mergeCells>
  <printOptions horizontalCentered="1"/>
  <pageMargins left="0.62992125984251968" right="0.23622047244094491" top="0.55118110236220474" bottom="0.39370078740157483" header="0.19685039370078741" footer="0.15748031496062992"/>
  <pageSetup paperSize="9" scale="58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Windows User</cp:lastModifiedBy>
  <cp:lastPrinted>2019-07-23T09:30:05Z</cp:lastPrinted>
  <dcterms:created xsi:type="dcterms:W3CDTF">2017-10-26T14:49:46Z</dcterms:created>
  <dcterms:modified xsi:type="dcterms:W3CDTF">2019-07-23T09:55:45Z</dcterms:modified>
</cp:coreProperties>
</file>