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ведомства" sheetId="1" r:id="rId1"/>
  </sheets>
  <definedNames>
    <definedName name="_xlnm._FilterDatabase" localSheetId="0" hidden="1">'9.ведомства'!$A$9:$L$1175</definedName>
  </definedNames>
  <calcPr calcId="145621"/>
</workbook>
</file>

<file path=xl/calcChain.xml><?xml version="1.0" encoding="utf-8"?>
<calcChain xmlns="http://schemas.openxmlformats.org/spreadsheetml/2006/main">
  <c r="J11" i="1" l="1"/>
  <c r="H12" i="1"/>
  <c r="H11" i="1" s="1"/>
  <c r="I12" i="1"/>
  <c r="I11" i="1" s="1"/>
  <c r="J12" i="1"/>
  <c r="K12" i="1"/>
  <c r="K11" i="1" s="1"/>
  <c r="L12" i="1"/>
  <c r="L11" i="1" s="1"/>
  <c r="G11" i="1"/>
  <c r="G12" i="1"/>
  <c r="H902" i="1" l="1"/>
  <c r="I902" i="1"/>
  <c r="J902" i="1"/>
  <c r="G902" i="1"/>
  <c r="H954" i="1"/>
  <c r="I954" i="1"/>
  <c r="J954" i="1"/>
  <c r="G954" i="1"/>
  <c r="L1174" i="1" l="1"/>
  <c r="K1174" i="1"/>
  <c r="L1173" i="1"/>
  <c r="K1173" i="1"/>
  <c r="J1172" i="1"/>
  <c r="I1172" i="1"/>
  <c r="H1172" i="1"/>
  <c r="H1171" i="1" s="1"/>
  <c r="H1170" i="1" s="1"/>
  <c r="H1169" i="1" s="1"/>
  <c r="H1168" i="1" s="1"/>
  <c r="G1172" i="1"/>
  <c r="G1171" i="1" s="1"/>
  <c r="G1170" i="1" s="1"/>
  <c r="G1169" i="1" s="1"/>
  <c r="G1168" i="1" s="1"/>
  <c r="L1167" i="1"/>
  <c r="L1166" i="1" s="1"/>
  <c r="L1165" i="1" s="1"/>
  <c r="L1164" i="1" s="1"/>
  <c r="L1163" i="1" s="1"/>
  <c r="L1162" i="1" s="1"/>
  <c r="K1167" i="1"/>
  <c r="K1166" i="1" s="1"/>
  <c r="K1165" i="1" s="1"/>
  <c r="K1164" i="1" s="1"/>
  <c r="K1163" i="1" s="1"/>
  <c r="K1162" i="1" s="1"/>
  <c r="J1166" i="1"/>
  <c r="J1165" i="1" s="1"/>
  <c r="J1164" i="1" s="1"/>
  <c r="J1163" i="1" s="1"/>
  <c r="J1162" i="1" s="1"/>
  <c r="I1166" i="1"/>
  <c r="I1165" i="1" s="1"/>
  <c r="I1164" i="1" s="1"/>
  <c r="I1163" i="1" s="1"/>
  <c r="I1162" i="1" s="1"/>
  <c r="H1166" i="1"/>
  <c r="H1165" i="1" s="1"/>
  <c r="H1164" i="1" s="1"/>
  <c r="H1163" i="1" s="1"/>
  <c r="H1162" i="1" s="1"/>
  <c r="G1166" i="1"/>
  <c r="G1165" i="1" s="1"/>
  <c r="G1164" i="1" s="1"/>
  <c r="G1163" i="1" s="1"/>
  <c r="G1162" i="1" s="1"/>
  <c r="L1161" i="1"/>
  <c r="L1160" i="1" s="1"/>
  <c r="G1161" i="1"/>
  <c r="K1161" i="1" s="1"/>
  <c r="K1160" i="1" s="1"/>
  <c r="J1160" i="1"/>
  <c r="I1160" i="1"/>
  <c r="H1160" i="1"/>
  <c r="G1160" i="1"/>
  <c r="L1159" i="1"/>
  <c r="L1158" i="1" s="1"/>
  <c r="G1159" i="1"/>
  <c r="K1159" i="1" s="1"/>
  <c r="K1158" i="1" s="1"/>
  <c r="J1158" i="1"/>
  <c r="I1158" i="1"/>
  <c r="H1158" i="1"/>
  <c r="L1157" i="1"/>
  <c r="L1156" i="1" s="1"/>
  <c r="K1157" i="1"/>
  <c r="K1156" i="1" s="1"/>
  <c r="J1156" i="1"/>
  <c r="I1156" i="1"/>
  <c r="H1156" i="1"/>
  <c r="G1156" i="1"/>
  <c r="L1150" i="1"/>
  <c r="K1150" i="1"/>
  <c r="L1149" i="1"/>
  <c r="K1149" i="1"/>
  <c r="L1148" i="1"/>
  <c r="K1148" i="1"/>
  <c r="J1147" i="1"/>
  <c r="I1147" i="1"/>
  <c r="H1147" i="1"/>
  <c r="G1147" i="1"/>
  <c r="L1146" i="1"/>
  <c r="L1145" i="1" s="1"/>
  <c r="K1146" i="1"/>
  <c r="K1145" i="1" s="1"/>
  <c r="J1145" i="1"/>
  <c r="I1145" i="1"/>
  <c r="H1145" i="1"/>
  <c r="G1145" i="1"/>
  <c r="L1143" i="1"/>
  <c r="L1142" i="1" s="1"/>
  <c r="L1141" i="1" s="1"/>
  <c r="G1143" i="1"/>
  <c r="K1143" i="1" s="1"/>
  <c r="K1142" i="1" s="1"/>
  <c r="K1141" i="1" s="1"/>
  <c r="J1142" i="1"/>
  <c r="J1141" i="1" s="1"/>
  <c r="I1142" i="1"/>
  <c r="I1141" i="1" s="1"/>
  <c r="H1142" i="1"/>
  <c r="H1141" i="1" s="1"/>
  <c r="L1136" i="1"/>
  <c r="G1136" i="1"/>
  <c r="K1136" i="1" s="1"/>
  <c r="L1135" i="1"/>
  <c r="G1135" i="1"/>
  <c r="K1135" i="1" s="1"/>
  <c r="J1134" i="1"/>
  <c r="J1133" i="1" s="1"/>
  <c r="J1132" i="1" s="1"/>
  <c r="I1134" i="1"/>
  <c r="I1133" i="1" s="1"/>
  <c r="I1132" i="1" s="1"/>
  <c r="H1134" i="1"/>
  <c r="H1133" i="1" s="1"/>
  <c r="H1132" i="1" s="1"/>
  <c r="L1131" i="1"/>
  <c r="K1131" i="1"/>
  <c r="L1130" i="1"/>
  <c r="K1130" i="1"/>
  <c r="J1129" i="1"/>
  <c r="J1128" i="1" s="1"/>
  <c r="J1127" i="1" s="1"/>
  <c r="I1129" i="1"/>
  <c r="I1128" i="1" s="1"/>
  <c r="I1127" i="1" s="1"/>
  <c r="H1129" i="1"/>
  <c r="H1128" i="1" s="1"/>
  <c r="H1127" i="1" s="1"/>
  <c r="G1129" i="1"/>
  <c r="G1128" i="1" s="1"/>
  <c r="G1127" i="1" s="1"/>
  <c r="L1126" i="1"/>
  <c r="L1125" i="1" s="1"/>
  <c r="L1124" i="1" s="1"/>
  <c r="K1126" i="1"/>
  <c r="K1125" i="1" s="1"/>
  <c r="K1124" i="1" s="1"/>
  <c r="J1125" i="1"/>
  <c r="I1125" i="1"/>
  <c r="H1125" i="1"/>
  <c r="H1124" i="1" s="1"/>
  <c r="G1125" i="1"/>
  <c r="G1124" i="1" s="1"/>
  <c r="J1124" i="1"/>
  <c r="I1124" i="1"/>
  <c r="L1123" i="1"/>
  <c r="L1122" i="1" s="1"/>
  <c r="L1121" i="1" s="1"/>
  <c r="K1123" i="1"/>
  <c r="K1122" i="1" s="1"/>
  <c r="K1121" i="1" s="1"/>
  <c r="K1120" i="1" s="1"/>
  <c r="J1122" i="1"/>
  <c r="J1121" i="1" s="1"/>
  <c r="I1122" i="1"/>
  <c r="I1121" i="1" s="1"/>
  <c r="I1120" i="1" s="1"/>
  <c r="H1122" i="1"/>
  <c r="H1121" i="1" s="1"/>
  <c r="H1120" i="1" s="1"/>
  <c r="G1122" i="1"/>
  <c r="G1121" i="1" s="1"/>
  <c r="G1120" i="1" s="1"/>
  <c r="L1119" i="1"/>
  <c r="K1119" i="1"/>
  <c r="L1118" i="1"/>
  <c r="K1118" i="1"/>
  <c r="J1117" i="1"/>
  <c r="J1116" i="1" s="1"/>
  <c r="I1117" i="1"/>
  <c r="I1116" i="1" s="1"/>
  <c r="H1117" i="1"/>
  <c r="H1116" i="1" s="1"/>
  <c r="G1117" i="1"/>
  <c r="G1116" i="1" s="1"/>
  <c r="L1115" i="1"/>
  <c r="K1115" i="1"/>
  <c r="L1114" i="1"/>
  <c r="K1114" i="1"/>
  <c r="J1113" i="1"/>
  <c r="I1113" i="1"/>
  <c r="I1112" i="1" s="1"/>
  <c r="H1113" i="1"/>
  <c r="H1112" i="1" s="1"/>
  <c r="G1113" i="1"/>
  <c r="G1112" i="1" s="1"/>
  <c r="J1112" i="1"/>
  <c r="L1111" i="1"/>
  <c r="L1110" i="1" s="1"/>
  <c r="L1109" i="1" s="1"/>
  <c r="K1111" i="1"/>
  <c r="K1110" i="1" s="1"/>
  <c r="K1109" i="1" s="1"/>
  <c r="J1110" i="1"/>
  <c r="J1109" i="1" s="1"/>
  <c r="I1110" i="1"/>
  <c r="I1109" i="1" s="1"/>
  <c r="H1110" i="1"/>
  <c r="H1109" i="1" s="1"/>
  <c r="G1110" i="1"/>
  <c r="G1109" i="1" s="1"/>
  <c r="L1108" i="1"/>
  <c r="L1107" i="1" s="1"/>
  <c r="L1106" i="1" s="1"/>
  <c r="K1108" i="1"/>
  <c r="K1107" i="1" s="1"/>
  <c r="K1106" i="1" s="1"/>
  <c r="J1107" i="1"/>
  <c r="J1106" i="1" s="1"/>
  <c r="I1107" i="1"/>
  <c r="I1106" i="1" s="1"/>
  <c r="H1107" i="1"/>
  <c r="H1106" i="1" s="1"/>
  <c r="G1107" i="1"/>
  <c r="G1106" i="1" s="1"/>
  <c r="L1105" i="1"/>
  <c r="K1105" i="1"/>
  <c r="J1104" i="1"/>
  <c r="J1103" i="1" s="1"/>
  <c r="I1104" i="1"/>
  <c r="I1103" i="1" s="1"/>
  <c r="H1104" i="1"/>
  <c r="H1103" i="1" s="1"/>
  <c r="G1104" i="1"/>
  <c r="G1103" i="1" s="1"/>
  <c r="L1099" i="1"/>
  <c r="L1098" i="1" s="1"/>
  <c r="L1097" i="1" s="1"/>
  <c r="K1099" i="1"/>
  <c r="K1098" i="1" s="1"/>
  <c r="K1097" i="1" s="1"/>
  <c r="J1098" i="1"/>
  <c r="J1097" i="1" s="1"/>
  <c r="I1098" i="1"/>
  <c r="I1097" i="1" s="1"/>
  <c r="H1098" i="1"/>
  <c r="H1097" i="1" s="1"/>
  <c r="G1098" i="1"/>
  <c r="G1097" i="1" s="1"/>
  <c r="L1096" i="1"/>
  <c r="G1096" i="1"/>
  <c r="K1096" i="1" s="1"/>
  <c r="L1095" i="1"/>
  <c r="K1095" i="1"/>
  <c r="J1094" i="1"/>
  <c r="J1093" i="1" s="1"/>
  <c r="I1094" i="1"/>
  <c r="I1093" i="1" s="1"/>
  <c r="H1094" i="1"/>
  <c r="H1093" i="1" s="1"/>
  <c r="L1091" i="1"/>
  <c r="L1090" i="1" s="1"/>
  <c r="L1089" i="1" s="1"/>
  <c r="G1091" i="1"/>
  <c r="G1090" i="1" s="1"/>
  <c r="G1089" i="1" s="1"/>
  <c r="J1090" i="1"/>
  <c r="J1089" i="1" s="1"/>
  <c r="I1090" i="1"/>
  <c r="I1089" i="1" s="1"/>
  <c r="H1090" i="1"/>
  <c r="H1089" i="1" s="1"/>
  <c r="L1083" i="1"/>
  <c r="K1083" i="1"/>
  <c r="J1082" i="1"/>
  <c r="J1081" i="1" s="1"/>
  <c r="J1080" i="1" s="1"/>
  <c r="I1082" i="1"/>
  <c r="I1081" i="1" s="1"/>
  <c r="I1080" i="1" s="1"/>
  <c r="H1082" i="1"/>
  <c r="H1081" i="1" s="1"/>
  <c r="H1080" i="1" s="1"/>
  <c r="G1082" i="1"/>
  <c r="G1081" i="1" s="1"/>
  <c r="G1080" i="1" s="1"/>
  <c r="L1079" i="1"/>
  <c r="L1078" i="1" s="1"/>
  <c r="L1077" i="1" s="1"/>
  <c r="L1076" i="1" s="1"/>
  <c r="K1079" i="1"/>
  <c r="K1078" i="1" s="1"/>
  <c r="K1077" i="1" s="1"/>
  <c r="K1076" i="1" s="1"/>
  <c r="J1078" i="1"/>
  <c r="I1078" i="1"/>
  <c r="I1077" i="1" s="1"/>
  <c r="I1076" i="1" s="1"/>
  <c r="H1078" i="1"/>
  <c r="H1077" i="1" s="1"/>
  <c r="H1076" i="1" s="1"/>
  <c r="G1078" i="1"/>
  <c r="G1077" i="1" s="1"/>
  <c r="G1076" i="1" s="1"/>
  <c r="J1077" i="1"/>
  <c r="J1076" i="1" s="1"/>
  <c r="L1073" i="1"/>
  <c r="K1073" i="1"/>
  <c r="J1072" i="1"/>
  <c r="I1072" i="1"/>
  <c r="H1072" i="1"/>
  <c r="G1072" i="1"/>
  <c r="L1071" i="1"/>
  <c r="L1070" i="1" s="1"/>
  <c r="I1071" i="1"/>
  <c r="K1071" i="1" s="1"/>
  <c r="K1070" i="1" s="1"/>
  <c r="J1070" i="1"/>
  <c r="H1070" i="1"/>
  <c r="G1070" i="1"/>
  <c r="L1067" i="1"/>
  <c r="L1066" i="1" s="1"/>
  <c r="L1065" i="1" s="1"/>
  <c r="K1067" i="1"/>
  <c r="K1066" i="1" s="1"/>
  <c r="K1065" i="1" s="1"/>
  <c r="J1066" i="1"/>
  <c r="I1066" i="1"/>
  <c r="I1065" i="1" s="1"/>
  <c r="H1066" i="1"/>
  <c r="H1065" i="1" s="1"/>
  <c r="G1066" i="1"/>
  <c r="G1065" i="1" s="1"/>
  <c r="J1065" i="1"/>
  <c r="L1064" i="1"/>
  <c r="G1064" i="1"/>
  <c r="K1064" i="1" s="1"/>
  <c r="L1063" i="1"/>
  <c r="G1063" i="1"/>
  <c r="K1063" i="1" s="1"/>
  <c r="J1062" i="1"/>
  <c r="I1062" i="1"/>
  <c r="H1062" i="1"/>
  <c r="L1061" i="1"/>
  <c r="G1061" i="1"/>
  <c r="K1061" i="1" s="1"/>
  <c r="L1060" i="1"/>
  <c r="G1060" i="1"/>
  <c r="K1060" i="1" s="1"/>
  <c r="J1059" i="1"/>
  <c r="I1059" i="1"/>
  <c r="H1059" i="1"/>
  <c r="L1052" i="1"/>
  <c r="K1052" i="1"/>
  <c r="L1051" i="1"/>
  <c r="K1051" i="1"/>
  <c r="J1050" i="1"/>
  <c r="J1049" i="1" s="1"/>
  <c r="J1048" i="1" s="1"/>
  <c r="I1050" i="1"/>
  <c r="I1049" i="1" s="1"/>
  <c r="I1048" i="1" s="1"/>
  <c r="H1050" i="1"/>
  <c r="H1049" i="1" s="1"/>
  <c r="H1048" i="1" s="1"/>
  <c r="G1050" i="1"/>
  <c r="G1049" i="1" s="1"/>
  <c r="G1048" i="1" s="1"/>
  <c r="L1047" i="1"/>
  <c r="L1046" i="1" s="1"/>
  <c r="L1045" i="1" s="1"/>
  <c r="K1047" i="1"/>
  <c r="K1046" i="1" s="1"/>
  <c r="K1045" i="1" s="1"/>
  <c r="J1046" i="1"/>
  <c r="I1046" i="1"/>
  <c r="I1045" i="1" s="1"/>
  <c r="H1046" i="1"/>
  <c r="H1045" i="1" s="1"/>
  <c r="G1046" i="1"/>
  <c r="G1045" i="1" s="1"/>
  <c r="J1045" i="1"/>
  <c r="L1044" i="1"/>
  <c r="L1043" i="1" s="1"/>
  <c r="L1042" i="1" s="1"/>
  <c r="G1044" i="1"/>
  <c r="K1044" i="1" s="1"/>
  <c r="K1043" i="1" s="1"/>
  <c r="K1042" i="1" s="1"/>
  <c r="J1043" i="1"/>
  <c r="J1042" i="1" s="1"/>
  <c r="I1043" i="1"/>
  <c r="I1042" i="1" s="1"/>
  <c r="H1043" i="1"/>
  <c r="H1042" i="1" s="1"/>
  <c r="L1038" i="1"/>
  <c r="I1038" i="1"/>
  <c r="I1037" i="1" s="1"/>
  <c r="G1038" i="1"/>
  <c r="J1037" i="1"/>
  <c r="H1037" i="1"/>
  <c r="L1036" i="1"/>
  <c r="K1036" i="1"/>
  <c r="L1035" i="1"/>
  <c r="K1035" i="1"/>
  <c r="J1034" i="1"/>
  <c r="I1034" i="1"/>
  <c r="H1034" i="1"/>
  <c r="G1034" i="1"/>
  <c r="L1033" i="1"/>
  <c r="L1032" i="1" s="1"/>
  <c r="G1033" i="1"/>
  <c r="K1033" i="1" s="1"/>
  <c r="K1032" i="1" s="1"/>
  <c r="J1032" i="1"/>
  <c r="I1032" i="1"/>
  <c r="H1032" i="1"/>
  <c r="G1032" i="1"/>
  <c r="L1031" i="1"/>
  <c r="L1030" i="1" s="1"/>
  <c r="K1031" i="1"/>
  <c r="K1030" i="1" s="1"/>
  <c r="J1030" i="1"/>
  <c r="I1030" i="1"/>
  <c r="H1030" i="1"/>
  <c r="G1030" i="1"/>
  <c r="L1029" i="1"/>
  <c r="L1028" i="1" s="1"/>
  <c r="G1029" i="1"/>
  <c r="K1029" i="1" s="1"/>
  <c r="K1028" i="1" s="1"/>
  <c r="J1028" i="1"/>
  <c r="I1028" i="1"/>
  <c r="H1028" i="1"/>
  <c r="L1025" i="1"/>
  <c r="L1024" i="1" s="1"/>
  <c r="L1023" i="1" s="1"/>
  <c r="K1025" i="1"/>
  <c r="K1024" i="1" s="1"/>
  <c r="K1023" i="1" s="1"/>
  <c r="J1024" i="1"/>
  <c r="I1024" i="1"/>
  <c r="I1023" i="1" s="1"/>
  <c r="H1024" i="1"/>
  <c r="H1023" i="1" s="1"/>
  <c r="G1024" i="1"/>
  <c r="G1023" i="1" s="1"/>
  <c r="J1023" i="1"/>
  <c r="L1022" i="1"/>
  <c r="K1022" i="1"/>
  <c r="J1021" i="1"/>
  <c r="J1020" i="1" s="1"/>
  <c r="I1021" i="1"/>
  <c r="I1020" i="1" s="1"/>
  <c r="H1021" i="1"/>
  <c r="H1020" i="1" s="1"/>
  <c r="G1021" i="1"/>
  <c r="G1020" i="1" s="1"/>
  <c r="L1014" i="1"/>
  <c r="L1013" i="1" s="1"/>
  <c r="K1014" i="1"/>
  <c r="K1013" i="1" s="1"/>
  <c r="J1013" i="1"/>
  <c r="I1013" i="1"/>
  <c r="H1013" i="1"/>
  <c r="G1013" i="1"/>
  <c r="L1012" i="1"/>
  <c r="L1011" i="1" s="1"/>
  <c r="K1012" i="1"/>
  <c r="K1011" i="1" s="1"/>
  <c r="J1011" i="1"/>
  <c r="I1011" i="1"/>
  <c r="H1011" i="1"/>
  <c r="G1011" i="1"/>
  <c r="L1005" i="1"/>
  <c r="L1004" i="1" s="1"/>
  <c r="L1003" i="1" s="1"/>
  <c r="L1002" i="1" s="1"/>
  <c r="L1001" i="1" s="1"/>
  <c r="L1000" i="1" s="1"/>
  <c r="K1005" i="1"/>
  <c r="K1004" i="1" s="1"/>
  <c r="K1003" i="1" s="1"/>
  <c r="K1002" i="1" s="1"/>
  <c r="K1001" i="1" s="1"/>
  <c r="K1000" i="1" s="1"/>
  <c r="J1004" i="1"/>
  <c r="I1004" i="1"/>
  <c r="I1003" i="1" s="1"/>
  <c r="I1002" i="1" s="1"/>
  <c r="I1001" i="1" s="1"/>
  <c r="I1000" i="1" s="1"/>
  <c r="H1004" i="1"/>
  <c r="H1003" i="1" s="1"/>
  <c r="H1002" i="1" s="1"/>
  <c r="H1001" i="1" s="1"/>
  <c r="H1000" i="1" s="1"/>
  <c r="G1004" i="1"/>
  <c r="G1003" i="1" s="1"/>
  <c r="G1002" i="1" s="1"/>
  <c r="G1001" i="1" s="1"/>
  <c r="G1000" i="1" s="1"/>
  <c r="J1003" i="1"/>
  <c r="J1002" i="1" s="1"/>
  <c r="J1001" i="1" s="1"/>
  <c r="J1000" i="1" s="1"/>
  <c r="L999" i="1"/>
  <c r="L998" i="1" s="1"/>
  <c r="L997" i="1" s="1"/>
  <c r="L996" i="1" s="1"/>
  <c r="L995" i="1" s="1"/>
  <c r="L994" i="1" s="1"/>
  <c r="K999" i="1"/>
  <c r="K998" i="1" s="1"/>
  <c r="K997" i="1" s="1"/>
  <c r="K996" i="1" s="1"/>
  <c r="K995" i="1" s="1"/>
  <c r="K994" i="1" s="1"/>
  <c r="J998" i="1"/>
  <c r="I998" i="1"/>
  <c r="I997" i="1" s="1"/>
  <c r="I996" i="1" s="1"/>
  <c r="I995" i="1" s="1"/>
  <c r="I994" i="1" s="1"/>
  <c r="H998" i="1"/>
  <c r="H997" i="1" s="1"/>
  <c r="H996" i="1" s="1"/>
  <c r="H995" i="1" s="1"/>
  <c r="H994" i="1" s="1"/>
  <c r="G998" i="1"/>
  <c r="G997" i="1" s="1"/>
  <c r="G996" i="1" s="1"/>
  <c r="G995" i="1" s="1"/>
  <c r="G994" i="1" s="1"/>
  <c r="J997" i="1"/>
  <c r="J996" i="1" s="1"/>
  <c r="J995" i="1" s="1"/>
  <c r="J994" i="1" s="1"/>
  <c r="L992" i="1"/>
  <c r="L991" i="1" s="1"/>
  <c r="L990" i="1" s="1"/>
  <c r="L989" i="1" s="1"/>
  <c r="L988" i="1" s="1"/>
  <c r="L987" i="1" s="1"/>
  <c r="L986" i="1" s="1"/>
  <c r="K992" i="1"/>
  <c r="K991" i="1" s="1"/>
  <c r="K990" i="1" s="1"/>
  <c r="K989" i="1" s="1"/>
  <c r="K988" i="1" s="1"/>
  <c r="K987" i="1" s="1"/>
  <c r="K986" i="1" s="1"/>
  <c r="J991" i="1"/>
  <c r="J990" i="1" s="1"/>
  <c r="J989" i="1" s="1"/>
  <c r="J988" i="1" s="1"/>
  <c r="J987" i="1" s="1"/>
  <c r="J986" i="1" s="1"/>
  <c r="I991" i="1"/>
  <c r="I990" i="1" s="1"/>
  <c r="I989" i="1" s="1"/>
  <c r="I988" i="1" s="1"/>
  <c r="I987" i="1" s="1"/>
  <c r="I986" i="1" s="1"/>
  <c r="H991" i="1"/>
  <c r="H990" i="1" s="1"/>
  <c r="H989" i="1" s="1"/>
  <c r="H988" i="1" s="1"/>
  <c r="H987" i="1" s="1"/>
  <c r="H986" i="1" s="1"/>
  <c r="G991" i="1"/>
  <c r="G990" i="1" s="1"/>
  <c r="G989" i="1" s="1"/>
  <c r="G988" i="1" s="1"/>
  <c r="G987" i="1" s="1"/>
  <c r="G986" i="1" s="1"/>
  <c r="L985" i="1"/>
  <c r="L984" i="1" s="1"/>
  <c r="L983" i="1" s="1"/>
  <c r="K985" i="1"/>
  <c r="K984" i="1" s="1"/>
  <c r="K983" i="1" s="1"/>
  <c r="J984" i="1"/>
  <c r="J983" i="1" s="1"/>
  <c r="I984" i="1"/>
  <c r="I983" i="1" s="1"/>
  <c r="H984" i="1"/>
  <c r="H983" i="1" s="1"/>
  <c r="G984" i="1"/>
  <c r="G983" i="1" s="1"/>
  <c r="L982" i="1"/>
  <c r="L981" i="1" s="1"/>
  <c r="K982" i="1"/>
  <c r="K981" i="1" s="1"/>
  <c r="J981" i="1"/>
  <c r="I981" i="1"/>
  <c r="H981" i="1"/>
  <c r="G981" i="1"/>
  <c r="L980" i="1"/>
  <c r="L979" i="1" s="1"/>
  <c r="K980" i="1"/>
  <c r="K979" i="1" s="1"/>
  <c r="J979" i="1"/>
  <c r="I979" i="1"/>
  <c r="H979" i="1"/>
  <c r="G979" i="1"/>
  <c r="L974" i="1"/>
  <c r="L973" i="1" s="1"/>
  <c r="L972" i="1" s="1"/>
  <c r="G974" i="1"/>
  <c r="K974" i="1" s="1"/>
  <c r="K973" i="1" s="1"/>
  <c r="K972" i="1" s="1"/>
  <c r="J973" i="1"/>
  <c r="J972" i="1" s="1"/>
  <c r="I973" i="1"/>
  <c r="I972" i="1" s="1"/>
  <c r="H973" i="1"/>
  <c r="H972" i="1" s="1"/>
  <c r="L971" i="1"/>
  <c r="L970" i="1" s="1"/>
  <c r="K971" i="1"/>
  <c r="K970" i="1" s="1"/>
  <c r="J970" i="1"/>
  <c r="I970" i="1"/>
  <c r="H970" i="1"/>
  <c r="G970" i="1"/>
  <c r="L969" i="1"/>
  <c r="L968" i="1" s="1"/>
  <c r="K969" i="1"/>
  <c r="K968" i="1" s="1"/>
  <c r="J968" i="1"/>
  <c r="I968" i="1"/>
  <c r="H968" i="1"/>
  <c r="G968" i="1"/>
  <c r="L962" i="1"/>
  <c r="L961" i="1" s="1"/>
  <c r="L960" i="1" s="1"/>
  <c r="L959" i="1" s="1"/>
  <c r="K962" i="1"/>
  <c r="K961" i="1" s="1"/>
  <c r="K960" i="1" s="1"/>
  <c r="K959" i="1" s="1"/>
  <c r="J961" i="1"/>
  <c r="I961" i="1"/>
  <c r="I960" i="1" s="1"/>
  <c r="I959" i="1" s="1"/>
  <c r="H961" i="1"/>
  <c r="H960" i="1" s="1"/>
  <c r="H959" i="1" s="1"/>
  <c r="G961" i="1"/>
  <c r="G960" i="1" s="1"/>
  <c r="G959" i="1" s="1"/>
  <c r="J960" i="1"/>
  <c r="J959" i="1" s="1"/>
  <c r="L955" i="1"/>
  <c r="L954" i="1" s="1"/>
  <c r="K955" i="1"/>
  <c r="K954" i="1" s="1"/>
  <c r="L953" i="1"/>
  <c r="K953" i="1"/>
  <c r="L952" i="1"/>
  <c r="I952" i="1"/>
  <c r="K952" i="1" s="1"/>
  <c r="L951" i="1"/>
  <c r="I951" i="1"/>
  <c r="J950" i="1"/>
  <c r="H950" i="1"/>
  <c r="G950" i="1"/>
  <c r="L949" i="1"/>
  <c r="L948" i="1" s="1"/>
  <c r="K949" i="1"/>
  <c r="K948" i="1" s="1"/>
  <c r="J948" i="1"/>
  <c r="I948" i="1"/>
  <c r="H948" i="1"/>
  <c r="G948" i="1"/>
  <c r="L943" i="1"/>
  <c r="L942" i="1" s="1"/>
  <c r="L941" i="1" s="1"/>
  <c r="L940" i="1" s="1"/>
  <c r="K943" i="1"/>
  <c r="K942" i="1" s="1"/>
  <c r="K941" i="1" s="1"/>
  <c r="K940" i="1" s="1"/>
  <c r="J942" i="1"/>
  <c r="J941" i="1" s="1"/>
  <c r="J940" i="1" s="1"/>
  <c r="I942" i="1"/>
  <c r="I941" i="1" s="1"/>
  <c r="I940" i="1" s="1"/>
  <c r="H942" i="1"/>
  <c r="H941" i="1" s="1"/>
  <c r="H940" i="1" s="1"/>
  <c r="G942" i="1"/>
  <c r="G941" i="1" s="1"/>
  <c r="G940" i="1" s="1"/>
  <c r="H939" i="1"/>
  <c r="L939" i="1" s="1"/>
  <c r="L938" i="1" s="1"/>
  <c r="L937" i="1" s="1"/>
  <c r="L936" i="1" s="1"/>
  <c r="G939" i="1"/>
  <c r="K939" i="1" s="1"/>
  <c r="K938" i="1" s="1"/>
  <c r="K937" i="1" s="1"/>
  <c r="K936" i="1" s="1"/>
  <c r="J938" i="1"/>
  <c r="I938" i="1"/>
  <c r="H938" i="1"/>
  <c r="H937" i="1" s="1"/>
  <c r="H936" i="1" s="1"/>
  <c r="G938" i="1"/>
  <c r="G937" i="1" s="1"/>
  <c r="G936" i="1" s="1"/>
  <c r="J937" i="1"/>
  <c r="J936" i="1" s="1"/>
  <c r="I937" i="1"/>
  <c r="I936" i="1" s="1"/>
  <c r="L935" i="1"/>
  <c r="L934" i="1" s="1"/>
  <c r="L933" i="1" s="1"/>
  <c r="K935" i="1"/>
  <c r="K934" i="1" s="1"/>
  <c r="K933" i="1" s="1"/>
  <c r="J934" i="1"/>
  <c r="J933" i="1" s="1"/>
  <c r="I934" i="1"/>
  <c r="I933" i="1" s="1"/>
  <c r="H934" i="1"/>
  <c r="H933" i="1" s="1"/>
  <c r="G934" i="1"/>
  <c r="G933" i="1" s="1"/>
  <c r="L932" i="1"/>
  <c r="L931" i="1" s="1"/>
  <c r="K932" i="1"/>
  <c r="K931" i="1" s="1"/>
  <c r="J931" i="1"/>
  <c r="I931" i="1"/>
  <c r="H931" i="1"/>
  <c r="G931" i="1"/>
  <c r="L930" i="1"/>
  <c r="L929" i="1" s="1"/>
  <c r="K930" i="1"/>
  <c r="K929" i="1" s="1"/>
  <c r="J929" i="1"/>
  <c r="I929" i="1"/>
  <c r="H929" i="1"/>
  <c r="G929" i="1"/>
  <c r="L928" i="1"/>
  <c r="L927" i="1" s="1"/>
  <c r="K928" i="1"/>
  <c r="K927" i="1" s="1"/>
  <c r="J927" i="1"/>
  <c r="I927" i="1"/>
  <c r="H927" i="1"/>
  <c r="G927" i="1"/>
  <c r="L924" i="1"/>
  <c r="L923" i="1" s="1"/>
  <c r="K924" i="1"/>
  <c r="K923" i="1" s="1"/>
  <c r="J923" i="1"/>
  <c r="I923" i="1"/>
  <c r="H923" i="1"/>
  <c r="G923" i="1"/>
  <c r="L922" i="1"/>
  <c r="L921" i="1" s="1"/>
  <c r="K922" i="1"/>
  <c r="K921" i="1" s="1"/>
  <c r="J921" i="1"/>
  <c r="I921" i="1"/>
  <c r="H921" i="1"/>
  <c r="G921" i="1"/>
  <c r="L920" i="1"/>
  <c r="L919" i="1" s="1"/>
  <c r="K920" i="1"/>
  <c r="K919" i="1" s="1"/>
  <c r="J919" i="1"/>
  <c r="I919" i="1"/>
  <c r="H919" i="1"/>
  <c r="G919" i="1"/>
  <c r="L918" i="1"/>
  <c r="L917" i="1" s="1"/>
  <c r="K918" i="1"/>
  <c r="K917" i="1" s="1"/>
  <c r="J917" i="1"/>
  <c r="I917" i="1"/>
  <c r="H917" i="1"/>
  <c r="G917" i="1"/>
  <c r="K916" i="1"/>
  <c r="K915" i="1" s="1"/>
  <c r="H916" i="1"/>
  <c r="L916" i="1" s="1"/>
  <c r="L915" i="1" s="1"/>
  <c r="J915" i="1"/>
  <c r="I915" i="1"/>
  <c r="G915" i="1"/>
  <c r="L914" i="1"/>
  <c r="L913" i="1" s="1"/>
  <c r="K914" i="1"/>
  <c r="K913" i="1" s="1"/>
  <c r="J913" i="1"/>
  <c r="I913" i="1"/>
  <c r="H913" i="1"/>
  <c r="G913" i="1"/>
  <c r="L911" i="1"/>
  <c r="L910" i="1" s="1"/>
  <c r="I911" i="1"/>
  <c r="K911" i="1" s="1"/>
  <c r="K910" i="1" s="1"/>
  <c r="J910" i="1"/>
  <c r="H910" i="1"/>
  <c r="G910" i="1"/>
  <c r="L909" i="1"/>
  <c r="L908" i="1" s="1"/>
  <c r="K909" i="1"/>
  <c r="K908" i="1" s="1"/>
  <c r="J908" i="1"/>
  <c r="I908" i="1"/>
  <c r="H908" i="1"/>
  <c r="G908" i="1"/>
  <c r="L906" i="1"/>
  <c r="L905" i="1" s="1"/>
  <c r="K906" i="1"/>
  <c r="K905" i="1" s="1"/>
  <c r="J905" i="1"/>
  <c r="I905" i="1"/>
  <c r="H905" i="1"/>
  <c r="G905" i="1"/>
  <c r="L904" i="1"/>
  <c r="K904" i="1"/>
  <c r="L903" i="1"/>
  <c r="K903" i="1"/>
  <c r="L900" i="1"/>
  <c r="L899" i="1" s="1"/>
  <c r="K900" i="1"/>
  <c r="K899" i="1" s="1"/>
  <c r="J899" i="1"/>
  <c r="I899" i="1"/>
  <c r="H899" i="1"/>
  <c r="G899" i="1"/>
  <c r="L898" i="1"/>
  <c r="K898" i="1"/>
  <c r="J897" i="1"/>
  <c r="I897" i="1"/>
  <c r="H897" i="1"/>
  <c r="G897" i="1"/>
  <c r="L896" i="1"/>
  <c r="L895" i="1" s="1"/>
  <c r="K896" i="1"/>
  <c r="K895" i="1" s="1"/>
  <c r="J895" i="1"/>
  <c r="I895" i="1"/>
  <c r="H895" i="1"/>
  <c r="G895" i="1"/>
  <c r="L894" i="1"/>
  <c r="L893" i="1" s="1"/>
  <c r="K894" i="1"/>
  <c r="K893" i="1" s="1"/>
  <c r="J893" i="1"/>
  <c r="I893" i="1"/>
  <c r="H893" i="1"/>
  <c r="G893" i="1"/>
  <c r="L890" i="1"/>
  <c r="L889" i="1" s="1"/>
  <c r="L888" i="1" s="1"/>
  <c r="K890" i="1"/>
  <c r="K889" i="1" s="1"/>
  <c r="K888" i="1" s="1"/>
  <c r="J889" i="1"/>
  <c r="J888" i="1" s="1"/>
  <c r="I889" i="1"/>
  <c r="I888" i="1" s="1"/>
  <c r="H889" i="1"/>
  <c r="H888" i="1" s="1"/>
  <c r="G889" i="1"/>
  <c r="G888" i="1" s="1"/>
  <c r="L887" i="1"/>
  <c r="L886" i="1" s="1"/>
  <c r="K887" i="1"/>
  <c r="K886" i="1" s="1"/>
  <c r="J886" i="1"/>
  <c r="I886" i="1"/>
  <c r="H886" i="1"/>
  <c r="G886" i="1"/>
  <c r="L885" i="1"/>
  <c r="L884" i="1" s="1"/>
  <c r="K885" i="1"/>
  <c r="K884" i="1" s="1"/>
  <c r="J884" i="1"/>
  <c r="I884" i="1"/>
  <c r="H884" i="1"/>
  <c r="G884" i="1"/>
  <c r="L883" i="1"/>
  <c r="L882" i="1" s="1"/>
  <c r="K883" i="1"/>
  <c r="K882" i="1" s="1"/>
  <c r="J882" i="1"/>
  <c r="I882" i="1"/>
  <c r="H882" i="1"/>
  <c r="G882" i="1"/>
  <c r="L877" i="1"/>
  <c r="L876" i="1" s="1"/>
  <c r="L875" i="1" s="1"/>
  <c r="K877" i="1"/>
  <c r="K876" i="1" s="1"/>
  <c r="K875" i="1" s="1"/>
  <c r="J876" i="1"/>
  <c r="J875" i="1" s="1"/>
  <c r="I876" i="1"/>
  <c r="I875" i="1" s="1"/>
  <c r="H876" i="1"/>
  <c r="H875" i="1" s="1"/>
  <c r="G876" i="1"/>
  <c r="G875" i="1" s="1"/>
  <c r="L874" i="1"/>
  <c r="L873" i="1" s="1"/>
  <c r="L872" i="1" s="1"/>
  <c r="K874" i="1"/>
  <c r="K873" i="1" s="1"/>
  <c r="K872" i="1" s="1"/>
  <c r="J873" i="1"/>
  <c r="J872" i="1" s="1"/>
  <c r="I873" i="1"/>
  <c r="I872" i="1" s="1"/>
  <c r="H873" i="1"/>
  <c r="H872" i="1" s="1"/>
  <c r="G873" i="1"/>
  <c r="G872" i="1" s="1"/>
  <c r="L871" i="1"/>
  <c r="L870" i="1" s="1"/>
  <c r="L869" i="1" s="1"/>
  <c r="K871" i="1"/>
  <c r="K870" i="1" s="1"/>
  <c r="K869" i="1" s="1"/>
  <c r="J870" i="1"/>
  <c r="J869" i="1" s="1"/>
  <c r="I870" i="1"/>
  <c r="I869" i="1" s="1"/>
  <c r="H870" i="1"/>
  <c r="H869" i="1" s="1"/>
  <c r="G870" i="1"/>
  <c r="G869" i="1" s="1"/>
  <c r="L867" i="1"/>
  <c r="L866" i="1" s="1"/>
  <c r="L865" i="1" s="1"/>
  <c r="K867" i="1"/>
  <c r="K866" i="1" s="1"/>
  <c r="K865" i="1" s="1"/>
  <c r="J866" i="1"/>
  <c r="J865" i="1" s="1"/>
  <c r="I866" i="1"/>
  <c r="I865" i="1" s="1"/>
  <c r="H866" i="1"/>
  <c r="H865" i="1" s="1"/>
  <c r="G866" i="1"/>
  <c r="G865" i="1" s="1"/>
  <c r="L864" i="1"/>
  <c r="L863" i="1" s="1"/>
  <c r="K864" i="1"/>
  <c r="K863" i="1" s="1"/>
  <c r="J863" i="1"/>
  <c r="I863" i="1"/>
  <c r="H863" i="1"/>
  <c r="G863" i="1"/>
  <c r="L862" i="1"/>
  <c r="L861" i="1" s="1"/>
  <c r="K862" i="1"/>
  <c r="K861" i="1" s="1"/>
  <c r="J861" i="1"/>
  <c r="I861" i="1"/>
  <c r="H861" i="1"/>
  <c r="G861" i="1"/>
  <c r="L856" i="1"/>
  <c r="L855" i="1" s="1"/>
  <c r="K856" i="1"/>
  <c r="K855" i="1" s="1"/>
  <c r="J855" i="1"/>
  <c r="I855" i="1"/>
  <c r="H855" i="1"/>
  <c r="G855" i="1"/>
  <c r="L854" i="1"/>
  <c r="L853" i="1" s="1"/>
  <c r="K854" i="1"/>
  <c r="K853" i="1" s="1"/>
  <c r="J853" i="1"/>
  <c r="I853" i="1"/>
  <c r="H853" i="1"/>
  <c r="G853" i="1"/>
  <c r="L851" i="1"/>
  <c r="L850" i="1" s="1"/>
  <c r="L849" i="1" s="1"/>
  <c r="K851" i="1"/>
  <c r="K850" i="1" s="1"/>
  <c r="K849" i="1" s="1"/>
  <c r="J850" i="1"/>
  <c r="J849" i="1" s="1"/>
  <c r="I850" i="1"/>
  <c r="I849" i="1" s="1"/>
  <c r="H850" i="1"/>
  <c r="H849" i="1" s="1"/>
  <c r="G850" i="1"/>
  <c r="G849" i="1" s="1"/>
  <c r="L844" i="1"/>
  <c r="L843" i="1" s="1"/>
  <c r="L842" i="1" s="1"/>
  <c r="L841" i="1" s="1"/>
  <c r="L840" i="1" s="1"/>
  <c r="L839" i="1" s="1"/>
  <c r="K844" i="1"/>
  <c r="K843" i="1" s="1"/>
  <c r="K842" i="1" s="1"/>
  <c r="K841" i="1" s="1"/>
  <c r="K840" i="1" s="1"/>
  <c r="K839" i="1" s="1"/>
  <c r="J843" i="1"/>
  <c r="I843" i="1"/>
  <c r="I842" i="1" s="1"/>
  <c r="I841" i="1" s="1"/>
  <c r="I840" i="1" s="1"/>
  <c r="I839" i="1" s="1"/>
  <c r="H843" i="1"/>
  <c r="H842" i="1" s="1"/>
  <c r="H841" i="1" s="1"/>
  <c r="H840" i="1" s="1"/>
  <c r="H839" i="1" s="1"/>
  <c r="G843" i="1"/>
  <c r="G842" i="1" s="1"/>
  <c r="G841" i="1" s="1"/>
  <c r="G840" i="1" s="1"/>
  <c r="G839" i="1" s="1"/>
  <c r="J842" i="1"/>
  <c r="J841" i="1" s="1"/>
  <c r="J840" i="1" s="1"/>
  <c r="J839" i="1" s="1"/>
  <c r="L838" i="1"/>
  <c r="I838" i="1"/>
  <c r="G838" i="1"/>
  <c r="L837" i="1"/>
  <c r="I837" i="1"/>
  <c r="K837" i="1" s="1"/>
  <c r="J836" i="1"/>
  <c r="J835" i="1" s="1"/>
  <c r="J834" i="1" s="1"/>
  <c r="H836" i="1"/>
  <c r="H835" i="1" s="1"/>
  <c r="H834" i="1" s="1"/>
  <c r="L833" i="1"/>
  <c r="L832" i="1" s="1"/>
  <c r="L831" i="1" s="1"/>
  <c r="L830" i="1" s="1"/>
  <c r="K833" i="1"/>
  <c r="K832" i="1" s="1"/>
  <c r="K831" i="1" s="1"/>
  <c r="K830" i="1" s="1"/>
  <c r="J832" i="1"/>
  <c r="I832" i="1"/>
  <c r="I831" i="1" s="1"/>
  <c r="I830" i="1" s="1"/>
  <c r="H832" i="1"/>
  <c r="H831" i="1" s="1"/>
  <c r="H830" i="1" s="1"/>
  <c r="G832" i="1"/>
  <c r="G831" i="1" s="1"/>
  <c r="G830" i="1" s="1"/>
  <c r="J831" i="1"/>
  <c r="J830" i="1" s="1"/>
  <c r="L829" i="1"/>
  <c r="L828" i="1" s="1"/>
  <c r="K829" i="1"/>
  <c r="K828" i="1" s="1"/>
  <c r="J828" i="1"/>
  <c r="I828" i="1"/>
  <c r="H828" i="1"/>
  <c r="G828" i="1"/>
  <c r="L827" i="1"/>
  <c r="L826" i="1" s="1"/>
  <c r="K827" i="1"/>
  <c r="K826" i="1" s="1"/>
  <c r="J826" i="1"/>
  <c r="I826" i="1"/>
  <c r="H826" i="1"/>
  <c r="G826" i="1"/>
  <c r="L825" i="1"/>
  <c r="K825" i="1"/>
  <c r="L824" i="1"/>
  <c r="K824" i="1"/>
  <c r="J823" i="1"/>
  <c r="I823" i="1"/>
  <c r="H823" i="1"/>
  <c r="G823" i="1"/>
  <c r="L822" i="1"/>
  <c r="L821" i="1" s="1"/>
  <c r="K822" i="1"/>
  <c r="K821" i="1" s="1"/>
  <c r="J821" i="1"/>
  <c r="I821" i="1"/>
  <c r="H821" i="1"/>
  <c r="G821" i="1"/>
  <c r="L820" i="1"/>
  <c r="I820" i="1"/>
  <c r="K820" i="1" s="1"/>
  <c r="J819" i="1"/>
  <c r="H819" i="1"/>
  <c r="G819" i="1"/>
  <c r="L818" i="1"/>
  <c r="L817" i="1" s="1"/>
  <c r="K818" i="1"/>
  <c r="K817" i="1" s="1"/>
  <c r="J817" i="1"/>
  <c r="I817" i="1"/>
  <c r="H817" i="1"/>
  <c r="G817" i="1"/>
  <c r="L816" i="1"/>
  <c r="L815" i="1" s="1"/>
  <c r="K816" i="1"/>
  <c r="K815" i="1" s="1"/>
  <c r="J815" i="1"/>
  <c r="I815" i="1"/>
  <c r="H815" i="1"/>
  <c r="G815" i="1"/>
  <c r="L810" i="1"/>
  <c r="L809" i="1" s="1"/>
  <c r="K810" i="1"/>
  <c r="K809" i="1" s="1"/>
  <c r="J809" i="1"/>
  <c r="I809" i="1"/>
  <c r="H809" i="1"/>
  <c r="G809" i="1"/>
  <c r="L808" i="1"/>
  <c r="L807" i="1" s="1"/>
  <c r="K808" i="1"/>
  <c r="K807" i="1" s="1"/>
  <c r="J807" i="1"/>
  <c r="I807" i="1"/>
  <c r="H807" i="1"/>
  <c r="G807" i="1"/>
  <c r="L802" i="1"/>
  <c r="K802" i="1"/>
  <c r="J801" i="1"/>
  <c r="I801" i="1"/>
  <c r="H801" i="1"/>
  <c r="G801" i="1"/>
  <c r="L800" i="1"/>
  <c r="L799" i="1" s="1"/>
  <c r="K800" i="1"/>
  <c r="K799" i="1" s="1"/>
  <c r="J799" i="1"/>
  <c r="I799" i="1"/>
  <c r="H799" i="1"/>
  <c r="G799" i="1"/>
  <c r="L793" i="1"/>
  <c r="L792" i="1" s="1"/>
  <c r="L791" i="1" s="1"/>
  <c r="L790" i="1" s="1"/>
  <c r="K793" i="1"/>
  <c r="K792" i="1" s="1"/>
  <c r="K791" i="1" s="1"/>
  <c r="K790" i="1" s="1"/>
  <c r="J792" i="1"/>
  <c r="J791" i="1" s="1"/>
  <c r="J790" i="1" s="1"/>
  <c r="I792" i="1"/>
  <c r="I791" i="1" s="1"/>
  <c r="I790" i="1" s="1"/>
  <c r="H792" i="1"/>
  <c r="H791" i="1" s="1"/>
  <c r="H790" i="1" s="1"/>
  <c r="G792" i="1"/>
  <c r="G791" i="1" s="1"/>
  <c r="G790" i="1" s="1"/>
  <c r="L789" i="1"/>
  <c r="L788" i="1" s="1"/>
  <c r="L787" i="1" s="1"/>
  <c r="K789" i="1"/>
  <c r="K788" i="1" s="1"/>
  <c r="K787" i="1" s="1"/>
  <c r="J788" i="1"/>
  <c r="J787" i="1" s="1"/>
  <c r="I788" i="1"/>
  <c r="I787" i="1" s="1"/>
  <c r="H788" i="1"/>
  <c r="H787" i="1" s="1"/>
  <c r="G788" i="1"/>
  <c r="G787" i="1" s="1"/>
  <c r="L786" i="1"/>
  <c r="L785" i="1" s="1"/>
  <c r="L784" i="1" s="1"/>
  <c r="K786" i="1"/>
  <c r="K785" i="1" s="1"/>
  <c r="K784" i="1" s="1"/>
  <c r="J785" i="1"/>
  <c r="I785" i="1"/>
  <c r="H785" i="1"/>
  <c r="H784" i="1" s="1"/>
  <c r="G785" i="1"/>
  <c r="G784" i="1" s="1"/>
  <c r="J784" i="1"/>
  <c r="I784" i="1"/>
  <c r="L783" i="1"/>
  <c r="L782" i="1" s="1"/>
  <c r="L781" i="1" s="1"/>
  <c r="K783" i="1"/>
  <c r="K782" i="1" s="1"/>
  <c r="K781" i="1" s="1"/>
  <c r="J782" i="1"/>
  <c r="J781" i="1" s="1"/>
  <c r="I782" i="1"/>
  <c r="I781" i="1" s="1"/>
  <c r="H782" i="1"/>
  <c r="H781" i="1" s="1"/>
  <c r="G782" i="1"/>
  <c r="G781" i="1" s="1"/>
  <c r="L777" i="1"/>
  <c r="K777" i="1"/>
  <c r="L776" i="1"/>
  <c r="K776" i="1"/>
  <c r="L775" i="1"/>
  <c r="K775" i="1"/>
  <c r="J774" i="1"/>
  <c r="I774" i="1"/>
  <c r="H774" i="1"/>
  <c r="G774" i="1"/>
  <c r="L773" i="1"/>
  <c r="L772" i="1" s="1"/>
  <c r="K773" i="1"/>
  <c r="K772" i="1" s="1"/>
  <c r="J772" i="1"/>
  <c r="I772" i="1"/>
  <c r="H772" i="1"/>
  <c r="G772" i="1"/>
  <c r="L767" i="1"/>
  <c r="L766" i="1" s="1"/>
  <c r="G767" i="1"/>
  <c r="K767" i="1" s="1"/>
  <c r="K766" i="1" s="1"/>
  <c r="J766" i="1"/>
  <c r="I766" i="1"/>
  <c r="H766" i="1"/>
  <c r="L765" i="1"/>
  <c r="L764" i="1" s="1"/>
  <c r="K765" i="1"/>
  <c r="K764" i="1" s="1"/>
  <c r="J764" i="1"/>
  <c r="I764" i="1"/>
  <c r="H764" i="1"/>
  <c r="G764" i="1"/>
  <c r="L763" i="1"/>
  <c r="L762" i="1" s="1"/>
  <c r="I763" i="1"/>
  <c r="K763" i="1" s="1"/>
  <c r="K762" i="1" s="1"/>
  <c r="J762" i="1"/>
  <c r="H762" i="1"/>
  <c r="G762" i="1"/>
  <c r="L761" i="1"/>
  <c r="L760" i="1" s="1"/>
  <c r="K761" i="1"/>
  <c r="K760" i="1" s="1"/>
  <c r="J760" i="1"/>
  <c r="I760" i="1"/>
  <c r="H760" i="1"/>
  <c r="G760" i="1"/>
  <c r="L759" i="1"/>
  <c r="L758" i="1" s="1"/>
  <c r="I759" i="1"/>
  <c r="K759" i="1" s="1"/>
  <c r="K758" i="1" s="1"/>
  <c r="J758" i="1"/>
  <c r="H758" i="1"/>
  <c r="G758" i="1"/>
  <c r="L757" i="1"/>
  <c r="L756" i="1" s="1"/>
  <c r="G757" i="1"/>
  <c r="K757" i="1" s="1"/>
  <c r="K756" i="1" s="1"/>
  <c r="J756" i="1"/>
  <c r="I756" i="1"/>
  <c r="H756" i="1"/>
  <c r="L755" i="1"/>
  <c r="L754" i="1" s="1"/>
  <c r="I755" i="1"/>
  <c r="K755" i="1" s="1"/>
  <c r="K754" i="1" s="1"/>
  <c r="J754" i="1"/>
  <c r="H754" i="1"/>
  <c r="G754" i="1"/>
  <c r="L753" i="1"/>
  <c r="L752" i="1" s="1"/>
  <c r="K753" i="1"/>
  <c r="K752" i="1" s="1"/>
  <c r="J752" i="1"/>
  <c r="I752" i="1"/>
  <c r="H752" i="1"/>
  <c r="G752" i="1"/>
  <c r="L751" i="1"/>
  <c r="L750" i="1" s="1"/>
  <c r="K751" i="1"/>
  <c r="K750" i="1" s="1"/>
  <c r="J750" i="1"/>
  <c r="I750" i="1"/>
  <c r="H750" i="1"/>
  <c r="G750" i="1"/>
  <c r="L748" i="1"/>
  <c r="L747" i="1" s="1"/>
  <c r="L746" i="1" s="1"/>
  <c r="K748" i="1"/>
  <c r="K747" i="1" s="1"/>
  <c r="K746" i="1" s="1"/>
  <c r="J747" i="1"/>
  <c r="J746" i="1" s="1"/>
  <c r="I747" i="1"/>
  <c r="I746" i="1" s="1"/>
  <c r="H747" i="1"/>
  <c r="H746" i="1" s="1"/>
  <c r="G747" i="1"/>
  <c r="G746" i="1" s="1"/>
  <c r="L744" i="1"/>
  <c r="K744" i="1"/>
  <c r="L743" i="1"/>
  <c r="K743" i="1"/>
  <c r="J742" i="1"/>
  <c r="I742" i="1"/>
  <c r="I741" i="1" s="1"/>
  <c r="I740" i="1" s="1"/>
  <c r="H742" i="1"/>
  <c r="H741" i="1" s="1"/>
  <c r="H740" i="1" s="1"/>
  <c r="G742" i="1"/>
  <c r="G741" i="1" s="1"/>
  <c r="G740" i="1" s="1"/>
  <c r="J741" i="1"/>
  <c r="J740" i="1" s="1"/>
  <c r="L739" i="1"/>
  <c r="L738" i="1" s="1"/>
  <c r="L737" i="1" s="1"/>
  <c r="K739" i="1"/>
  <c r="K738" i="1" s="1"/>
  <c r="K737" i="1" s="1"/>
  <c r="J738" i="1"/>
  <c r="J737" i="1" s="1"/>
  <c r="I738" i="1"/>
  <c r="I737" i="1" s="1"/>
  <c r="H738" i="1"/>
  <c r="H737" i="1" s="1"/>
  <c r="G738" i="1"/>
  <c r="G737" i="1" s="1"/>
  <c r="L736" i="1"/>
  <c r="L735" i="1" s="1"/>
  <c r="L734" i="1" s="1"/>
  <c r="G736" i="1"/>
  <c r="K736" i="1" s="1"/>
  <c r="K735" i="1" s="1"/>
  <c r="K734" i="1" s="1"/>
  <c r="J735" i="1"/>
  <c r="J734" i="1" s="1"/>
  <c r="I735" i="1"/>
  <c r="I734" i="1" s="1"/>
  <c r="H735" i="1"/>
  <c r="H734" i="1" s="1"/>
  <c r="L731" i="1"/>
  <c r="K731" i="1"/>
  <c r="L730" i="1"/>
  <c r="K730" i="1"/>
  <c r="J729" i="1"/>
  <c r="J728" i="1" s="1"/>
  <c r="J727" i="1" s="1"/>
  <c r="J726" i="1" s="1"/>
  <c r="I729" i="1"/>
  <c r="I728" i="1" s="1"/>
  <c r="I727" i="1" s="1"/>
  <c r="I726" i="1" s="1"/>
  <c r="H729" i="1"/>
  <c r="H728" i="1" s="1"/>
  <c r="H727" i="1" s="1"/>
  <c r="H726" i="1" s="1"/>
  <c r="G729" i="1"/>
  <c r="G728" i="1" s="1"/>
  <c r="G727" i="1" s="1"/>
  <c r="G726" i="1" s="1"/>
  <c r="L724" i="1"/>
  <c r="L723" i="1" s="1"/>
  <c r="L722" i="1" s="1"/>
  <c r="G724" i="1"/>
  <c r="K724" i="1" s="1"/>
  <c r="K723" i="1" s="1"/>
  <c r="K722" i="1" s="1"/>
  <c r="J723" i="1"/>
  <c r="J722" i="1" s="1"/>
  <c r="I723" i="1"/>
  <c r="I722" i="1" s="1"/>
  <c r="H723" i="1"/>
  <c r="H722" i="1" s="1"/>
  <c r="L720" i="1"/>
  <c r="L719" i="1" s="1"/>
  <c r="L718" i="1" s="1"/>
  <c r="K720" i="1"/>
  <c r="K719" i="1" s="1"/>
  <c r="K718" i="1" s="1"/>
  <c r="J719" i="1"/>
  <c r="J718" i="1" s="1"/>
  <c r="I719" i="1"/>
  <c r="I718" i="1" s="1"/>
  <c r="H719" i="1"/>
  <c r="H718" i="1" s="1"/>
  <c r="G719" i="1"/>
  <c r="G718" i="1" s="1"/>
  <c r="L717" i="1"/>
  <c r="K717" i="1"/>
  <c r="L716" i="1"/>
  <c r="K716" i="1"/>
  <c r="J715" i="1"/>
  <c r="J714" i="1" s="1"/>
  <c r="I715" i="1"/>
  <c r="I714" i="1" s="1"/>
  <c r="H715" i="1"/>
  <c r="H714" i="1" s="1"/>
  <c r="G715" i="1"/>
  <c r="G714" i="1" s="1"/>
  <c r="L708" i="1"/>
  <c r="L707" i="1" s="1"/>
  <c r="K708" i="1"/>
  <c r="K707" i="1" s="1"/>
  <c r="J707" i="1"/>
  <c r="I707" i="1"/>
  <c r="H707" i="1"/>
  <c r="G707" i="1"/>
  <c r="L706" i="1"/>
  <c r="L705" i="1" s="1"/>
  <c r="K706" i="1"/>
  <c r="K705" i="1" s="1"/>
  <c r="J705" i="1"/>
  <c r="I705" i="1"/>
  <c r="H705" i="1"/>
  <c r="G705" i="1"/>
  <c r="L704" i="1"/>
  <c r="L703" i="1" s="1"/>
  <c r="K704" i="1"/>
  <c r="K703" i="1" s="1"/>
  <c r="J703" i="1"/>
  <c r="I703" i="1"/>
  <c r="H703" i="1"/>
  <c r="G703" i="1"/>
  <c r="L702" i="1"/>
  <c r="L701" i="1" s="1"/>
  <c r="K702" i="1"/>
  <c r="K701" i="1" s="1"/>
  <c r="J701" i="1"/>
  <c r="I701" i="1"/>
  <c r="H701" i="1"/>
  <c r="G701" i="1"/>
  <c r="L700" i="1"/>
  <c r="L699" i="1" s="1"/>
  <c r="K700" i="1"/>
  <c r="K699" i="1" s="1"/>
  <c r="J699" i="1"/>
  <c r="I699" i="1"/>
  <c r="H699" i="1"/>
  <c r="G699" i="1"/>
  <c r="L695" i="1"/>
  <c r="L694" i="1" s="1"/>
  <c r="K695" i="1"/>
  <c r="K694" i="1" s="1"/>
  <c r="J694" i="1"/>
  <c r="I694" i="1"/>
  <c r="H694" i="1"/>
  <c r="G694" i="1"/>
  <c r="L693" i="1"/>
  <c r="L692" i="1" s="1"/>
  <c r="K693" i="1"/>
  <c r="K692" i="1" s="1"/>
  <c r="J692" i="1"/>
  <c r="I692" i="1"/>
  <c r="H692" i="1"/>
  <c r="G692" i="1"/>
  <c r="L691" i="1"/>
  <c r="L690" i="1" s="1"/>
  <c r="K691" i="1"/>
  <c r="K690" i="1" s="1"/>
  <c r="J690" i="1"/>
  <c r="I690" i="1"/>
  <c r="H690" i="1"/>
  <c r="G690" i="1"/>
  <c r="L685" i="1"/>
  <c r="L684" i="1" s="1"/>
  <c r="K685" i="1"/>
  <c r="K684" i="1" s="1"/>
  <c r="J684" i="1"/>
  <c r="I684" i="1"/>
  <c r="H684" i="1"/>
  <c r="G684" i="1"/>
  <c r="L683" i="1"/>
  <c r="L682" i="1" s="1"/>
  <c r="K683" i="1"/>
  <c r="K682" i="1" s="1"/>
  <c r="J682" i="1"/>
  <c r="I682" i="1"/>
  <c r="H682" i="1"/>
  <c r="G682" i="1"/>
  <c r="L681" i="1"/>
  <c r="L680" i="1" s="1"/>
  <c r="K681" i="1"/>
  <c r="K680" i="1" s="1"/>
  <c r="J680" i="1"/>
  <c r="I680" i="1"/>
  <c r="H680" i="1"/>
  <c r="G680" i="1"/>
  <c r="L677" i="1"/>
  <c r="K677" i="1"/>
  <c r="L676" i="1"/>
  <c r="K676" i="1"/>
  <c r="J675" i="1"/>
  <c r="J674" i="1" s="1"/>
  <c r="J673" i="1" s="1"/>
  <c r="J672" i="1" s="1"/>
  <c r="I675" i="1"/>
  <c r="I674" i="1" s="1"/>
  <c r="I673" i="1" s="1"/>
  <c r="I672" i="1" s="1"/>
  <c r="H675" i="1"/>
  <c r="H674" i="1" s="1"/>
  <c r="H673" i="1" s="1"/>
  <c r="H672" i="1" s="1"/>
  <c r="G675" i="1"/>
  <c r="G674" i="1" s="1"/>
  <c r="G673" i="1" s="1"/>
  <c r="G672" i="1" s="1"/>
  <c r="L669" i="1"/>
  <c r="L668" i="1" s="1"/>
  <c r="K669" i="1"/>
  <c r="K668" i="1" s="1"/>
  <c r="J668" i="1"/>
  <c r="I668" i="1"/>
  <c r="H668" i="1"/>
  <c r="G668" i="1"/>
  <c r="L667" i="1"/>
  <c r="L666" i="1" s="1"/>
  <c r="K667" i="1"/>
  <c r="K666" i="1" s="1"/>
  <c r="J666" i="1"/>
  <c r="I666" i="1"/>
  <c r="H666" i="1"/>
  <c r="G666" i="1"/>
  <c r="L665" i="1"/>
  <c r="L664" i="1" s="1"/>
  <c r="K665" i="1"/>
  <c r="K664" i="1" s="1"/>
  <c r="J664" i="1"/>
  <c r="I664" i="1"/>
  <c r="H664" i="1"/>
  <c r="G664" i="1"/>
  <c r="L663" i="1"/>
  <c r="L662" i="1" s="1"/>
  <c r="K663" i="1"/>
  <c r="K662" i="1" s="1"/>
  <c r="J662" i="1"/>
  <c r="I662" i="1"/>
  <c r="H662" i="1"/>
  <c r="G662" i="1"/>
  <c r="L661" i="1"/>
  <c r="L660" i="1" s="1"/>
  <c r="K661" i="1"/>
  <c r="K660" i="1" s="1"/>
  <c r="J660" i="1"/>
  <c r="I660" i="1"/>
  <c r="H660" i="1"/>
  <c r="G660" i="1"/>
  <c r="L659" i="1"/>
  <c r="L658" i="1" s="1"/>
  <c r="K659" i="1"/>
  <c r="K658" i="1" s="1"/>
  <c r="J658" i="1"/>
  <c r="I658" i="1"/>
  <c r="H658" i="1"/>
  <c r="G658" i="1"/>
  <c r="L657" i="1"/>
  <c r="L656" i="1" s="1"/>
  <c r="K657" i="1"/>
  <c r="K656" i="1" s="1"/>
  <c r="J656" i="1"/>
  <c r="I656" i="1"/>
  <c r="H656" i="1"/>
  <c r="G656" i="1"/>
  <c r="L654" i="1"/>
  <c r="L653" i="1" s="1"/>
  <c r="K654" i="1"/>
  <c r="K653" i="1" s="1"/>
  <c r="J653" i="1"/>
  <c r="I653" i="1"/>
  <c r="H653" i="1"/>
  <c r="G653" i="1"/>
  <c r="L652" i="1"/>
  <c r="L651" i="1" s="1"/>
  <c r="K652" i="1"/>
  <c r="K651" i="1" s="1"/>
  <c r="J651" i="1"/>
  <c r="I651" i="1"/>
  <c r="H651" i="1"/>
  <c r="G651" i="1"/>
  <c r="L650" i="1"/>
  <c r="K650" i="1"/>
  <c r="J649" i="1"/>
  <c r="I649" i="1"/>
  <c r="H649" i="1"/>
  <c r="G649" i="1"/>
  <c r="L648" i="1"/>
  <c r="L647" i="1" s="1"/>
  <c r="K648" i="1"/>
  <c r="K647" i="1" s="1"/>
  <c r="J647" i="1"/>
  <c r="I647" i="1"/>
  <c r="H647" i="1"/>
  <c r="G647" i="1"/>
  <c r="L644" i="1"/>
  <c r="L643" i="1" s="1"/>
  <c r="L642" i="1" s="1"/>
  <c r="L641" i="1" s="1"/>
  <c r="K644" i="1"/>
  <c r="K643" i="1" s="1"/>
  <c r="K642" i="1" s="1"/>
  <c r="K641" i="1" s="1"/>
  <c r="J643" i="1"/>
  <c r="I643" i="1"/>
  <c r="I642" i="1" s="1"/>
  <c r="I641" i="1" s="1"/>
  <c r="H643" i="1"/>
  <c r="H642" i="1" s="1"/>
  <c r="H641" i="1" s="1"/>
  <c r="G643" i="1"/>
  <c r="G642" i="1" s="1"/>
  <c r="G641" i="1" s="1"/>
  <c r="J642" i="1"/>
  <c r="J641" i="1" s="1"/>
  <c r="L640" i="1"/>
  <c r="L639" i="1" s="1"/>
  <c r="L638" i="1" s="1"/>
  <c r="L637" i="1" s="1"/>
  <c r="K640" i="1"/>
  <c r="K639" i="1" s="1"/>
  <c r="K638" i="1" s="1"/>
  <c r="K637" i="1" s="1"/>
  <c r="J639" i="1"/>
  <c r="J638" i="1" s="1"/>
  <c r="J637" i="1" s="1"/>
  <c r="I639" i="1"/>
  <c r="I638" i="1" s="1"/>
  <c r="I637" i="1" s="1"/>
  <c r="H639" i="1"/>
  <c r="H638" i="1" s="1"/>
  <c r="H637" i="1" s="1"/>
  <c r="G639" i="1"/>
  <c r="G638" i="1" s="1"/>
  <c r="G637" i="1" s="1"/>
  <c r="L634" i="1"/>
  <c r="L633" i="1" s="1"/>
  <c r="K634" i="1"/>
  <c r="K633" i="1" s="1"/>
  <c r="J633" i="1"/>
  <c r="I633" i="1"/>
  <c r="H633" i="1"/>
  <c r="G633" i="1"/>
  <c r="L632" i="1"/>
  <c r="L631" i="1" s="1"/>
  <c r="K632" i="1"/>
  <c r="K631" i="1" s="1"/>
  <c r="J631" i="1"/>
  <c r="I631" i="1"/>
  <c r="H631" i="1"/>
  <c r="G631" i="1"/>
  <c r="L630" i="1"/>
  <c r="L629" i="1" s="1"/>
  <c r="K630" i="1"/>
  <c r="K629" i="1" s="1"/>
  <c r="J629" i="1"/>
  <c r="I629" i="1"/>
  <c r="H629" i="1"/>
  <c r="G629" i="1"/>
  <c r="L628" i="1"/>
  <c r="L627" i="1" s="1"/>
  <c r="K628" i="1"/>
  <c r="K627" i="1" s="1"/>
  <c r="J627" i="1"/>
  <c r="I627" i="1"/>
  <c r="H627" i="1"/>
  <c r="G627" i="1"/>
  <c r="L626" i="1"/>
  <c r="L625" i="1" s="1"/>
  <c r="K626" i="1"/>
  <c r="K625" i="1" s="1"/>
  <c r="J625" i="1"/>
  <c r="I625" i="1"/>
  <c r="H625" i="1"/>
  <c r="G625" i="1"/>
  <c r="L624" i="1"/>
  <c r="K624" i="1"/>
  <c r="J623" i="1"/>
  <c r="I623" i="1"/>
  <c r="H623" i="1"/>
  <c r="G623" i="1"/>
  <c r="L622" i="1"/>
  <c r="L621" i="1" s="1"/>
  <c r="K622" i="1"/>
  <c r="K621" i="1" s="1"/>
  <c r="J621" i="1"/>
  <c r="I621" i="1"/>
  <c r="H621" i="1"/>
  <c r="G621" i="1"/>
  <c r="L620" i="1"/>
  <c r="L619" i="1" s="1"/>
  <c r="K620" i="1"/>
  <c r="K619" i="1" s="1"/>
  <c r="J619" i="1"/>
  <c r="I619" i="1"/>
  <c r="H619" i="1"/>
  <c r="G619" i="1"/>
  <c r="L616" i="1"/>
  <c r="L615" i="1" s="1"/>
  <c r="I616" i="1"/>
  <c r="I615" i="1" s="1"/>
  <c r="J615" i="1"/>
  <c r="H615" i="1"/>
  <c r="G615" i="1"/>
  <c r="L614" i="1"/>
  <c r="L613" i="1" s="1"/>
  <c r="G614" i="1"/>
  <c r="K614" i="1" s="1"/>
  <c r="K613" i="1" s="1"/>
  <c r="J613" i="1"/>
  <c r="I613" i="1"/>
  <c r="H613" i="1"/>
  <c r="L611" i="1"/>
  <c r="K611" i="1"/>
  <c r="J610" i="1"/>
  <c r="I610" i="1"/>
  <c r="H610" i="1"/>
  <c r="G610" i="1"/>
  <c r="L609" i="1"/>
  <c r="L608" i="1" s="1"/>
  <c r="K609" i="1"/>
  <c r="K608" i="1" s="1"/>
  <c r="J608" i="1"/>
  <c r="I608" i="1"/>
  <c r="H608" i="1"/>
  <c r="G608" i="1"/>
  <c r="L607" i="1"/>
  <c r="L606" i="1" s="1"/>
  <c r="K607" i="1"/>
  <c r="K606" i="1" s="1"/>
  <c r="J606" i="1"/>
  <c r="I606" i="1"/>
  <c r="H606" i="1"/>
  <c r="G606" i="1"/>
  <c r="L605" i="1"/>
  <c r="L604" i="1" s="1"/>
  <c r="K605" i="1"/>
  <c r="K604" i="1" s="1"/>
  <c r="J604" i="1"/>
  <c r="I604" i="1"/>
  <c r="H604" i="1"/>
  <c r="G604" i="1"/>
  <c r="L603" i="1"/>
  <c r="L602" i="1" s="1"/>
  <c r="K603" i="1"/>
  <c r="K602" i="1" s="1"/>
  <c r="J602" i="1"/>
  <c r="I602" i="1"/>
  <c r="H602" i="1"/>
  <c r="G602" i="1"/>
  <c r="L601" i="1"/>
  <c r="K601" i="1"/>
  <c r="J600" i="1"/>
  <c r="I600" i="1"/>
  <c r="H600" i="1"/>
  <c r="G600" i="1"/>
  <c r="L599" i="1"/>
  <c r="K599" i="1"/>
  <c r="J598" i="1"/>
  <c r="I598" i="1"/>
  <c r="H598" i="1"/>
  <c r="G598" i="1"/>
  <c r="L597" i="1"/>
  <c r="L596" i="1" s="1"/>
  <c r="K597" i="1"/>
  <c r="K596" i="1" s="1"/>
  <c r="J596" i="1"/>
  <c r="I596" i="1"/>
  <c r="H596" i="1"/>
  <c r="G596" i="1"/>
  <c r="L593" i="1"/>
  <c r="K593" i="1"/>
  <c r="J592" i="1"/>
  <c r="I592" i="1"/>
  <c r="H592" i="1"/>
  <c r="G592" i="1"/>
  <c r="L591" i="1"/>
  <c r="L590" i="1" s="1"/>
  <c r="G591" i="1"/>
  <c r="K591" i="1" s="1"/>
  <c r="K590" i="1" s="1"/>
  <c r="J590" i="1"/>
  <c r="I590" i="1"/>
  <c r="H590" i="1"/>
  <c r="L589" i="1"/>
  <c r="L588" i="1" s="1"/>
  <c r="K589" i="1"/>
  <c r="K588" i="1" s="1"/>
  <c r="J588" i="1"/>
  <c r="I588" i="1"/>
  <c r="H588" i="1"/>
  <c r="G588" i="1"/>
  <c r="L587" i="1"/>
  <c r="L586" i="1" s="1"/>
  <c r="K587" i="1"/>
  <c r="K586" i="1" s="1"/>
  <c r="J586" i="1"/>
  <c r="I586" i="1"/>
  <c r="H586" i="1"/>
  <c r="G586" i="1"/>
  <c r="L585" i="1"/>
  <c r="L584" i="1" s="1"/>
  <c r="K585" i="1"/>
  <c r="K584" i="1" s="1"/>
  <c r="J584" i="1"/>
  <c r="I584" i="1"/>
  <c r="H584" i="1"/>
  <c r="G584" i="1"/>
  <c r="L583" i="1"/>
  <c r="K583" i="1"/>
  <c r="J582" i="1"/>
  <c r="I582" i="1"/>
  <c r="H582" i="1"/>
  <c r="G582" i="1"/>
  <c r="L581" i="1"/>
  <c r="K581" i="1"/>
  <c r="J580" i="1"/>
  <c r="I580" i="1"/>
  <c r="H580" i="1"/>
  <c r="G580" i="1"/>
  <c r="L579" i="1"/>
  <c r="L578" i="1" s="1"/>
  <c r="K579" i="1"/>
  <c r="K578" i="1" s="1"/>
  <c r="J578" i="1"/>
  <c r="I578" i="1"/>
  <c r="H578" i="1"/>
  <c r="G578" i="1"/>
  <c r="L574" i="1"/>
  <c r="L573" i="1" s="1"/>
  <c r="K574" i="1"/>
  <c r="K573" i="1" s="1"/>
  <c r="J573" i="1"/>
  <c r="I573" i="1"/>
  <c r="H573" i="1"/>
  <c r="G573" i="1"/>
  <c r="L572" i="1"/>
  <c r="L571" i="1" s="1"/>
  <c r="K572" i="1"/>
  <c r="K571" i="1" s="1"/>
  <c r="J571" i="1"/>
  <c r="I571" i="1"/>
  <c r="H571" i="1"/>
  <c r="G571" i="1"/>
  <c r="L565" i="1"/>
  <c r="L564" i="1" s="1"/>
  <c r="L563" i="1" s="1"/>
  <c r="L562" i="1" s="1"/>
  <c r="L561" i="1" s="1"/>
  <c r="L560" i="1" s="1"/>
  <c r="K565" i="1"/>
  <c r="K564" i="1" s="1"/>
  <c r="K563" i="1" s="1"/>
  <c r="K562" i="1" s="1"/>
  <c r="K561" i="1" s="1"/>
  <c r="K560" i="1" s="1"/>
  <c r="J564" i="1"/>
  <c r="J563" i="1" s="1"/>
  <c r="J562" i="1" s="1"/>
  <c r="J561" i="1" s="1"/>
  <c r="J560" i="1" s="1"/>
  <c r="I564" i="1"/>
  <c r="I563" i="1" s="1"/>
  <c r="I562" i="1" s="1"/>
  <c r="I561" i="1" s="1"/>
  <c r="I560" i="1" s="1"/>
  <c r="H564" i="1"/>
  <c r="H563" i="1" s="1"/>
  <c r="H562" i="1" s="1"/>
  <c r="H561" i="1" s="1"/>
  <c r="H560" i="1" s="1"/>
  <c r="G564" i="1"/>
  <c r="G563" i="1" s="1"/>
  <c r="G562" i="1" s="1"/>
  <c r="G561" i="1" s="1"/>
  <c r="G560" i="1" s="1"/>
  <c r="L559" i="1"/>
  <c r="L558" i="1" s="1"/>
  <c r="K559" i="1"/>
  <c r="K558" i="1" s="1"/>
  <c r="J558" i="1"/>
  <c r="I558" i="1"/>
  <c r="H558" i="1"/>
  <c r="G558" i="1"/>
  <c r="L557" i="1"/>
  <c r="L556" i="1" s="1"/>
  <c r="K557" i="1"/>
  <c r="K556" i="1" s="1"/>
  <c r="J556" i="1"/>
  <c r="I556" i="1"/>
  <c r="H556" i="1"/>
  <c r="G556" i="1"/>
  <c r="L555" i="1"/>
  <c r="L554" i="1" s="1"/>
  <c r="K555" i="1"/>
  <c r="K554" i="1" s="1"/>
  <c r="J554" i="1"/>
  <c r="I554" i="1"/>
  <c r="H554" i="1"/>
  <c r="G554" i="1"/>
  <c r="L551" i="1"/>
  <c r="L550" i="1" s="1"/>
  <c r="L549" i="1" s="1"/>
  <c r="L548" i="1" s="1"/>
  <c r="K551" i="1"/>
  <c r="K550" i="1" s="1"/>
  <c r="K549" i="1" s="1"/>
  <c r="K548" i="1" s="1"/>
  <c r="J550" i="1"/>
  <c r="J549" i="1" s="1"/>
  <c r="J548" i="1" s="1"/>
  <c r="I550" i="1"/>
  <c r="I549" i="1" s="1"/>
  <c r="I548" i="1" s="1"/>
  <c r="H550" i="1"/>
  <c r="H549" i="1" s="1"/>
  <c r="H548" i="1" s="1"/>
  <c r="G550" i="1"/>
  <c r="G549" i="1" s="1"/>
  <c r="G548" i="1" s="1"/>
  <c r="L547" i="1"/>
  <c r="K547" i="1"/>
  <c r="L546" i="1"/>
  <c r="K546" i="1"/>
  <c r="J545" i="1"/>
  <c r="J544" i="1" s="1"/>
  <c r="I545" i="1"/>
  <c r="H545" i="1"/>
  <c r="H544" i="1" s="1"/>
  <c r="G545" i="1"/>
  <c r="G543" i="1" s="1"/>
  <c r="L540" i="1"/>
  <c r="K540" i="1"/>
  <c r="J539" i="1"/>
  <c r="I539" i="1"/>
  <c r="H539" i="1"/>
  <c r="G539" i="1"/>
  <c r="L538" i="1"/>
  <c r="L537" i="1" s="1"/>
  <c r="K538" i="1"/>
  <c r="K537" i="1" s="1"/>
  <c r="J537" i="1"/>
  <c r="I537" i="1"/>
  <c r="H537" i="1"/>
  <c r="G537" i="1"/>
  <c r="L536" i="1"/>
  <c r="L535" i="1" s="1"/>
  <c r="K536" i="1"/>
  <c r="K535" i="1" s="1"/>
  <c r="J535" i="1"/>
  <c r="I535" i="1"/>
  <c r="H535" i="1"/>
  <c r="G535" i="1"/>
  <c r="L534" i="1"/>
  <c r="L533" i="1" s="1"/>
  <c r="K534" i="1"/>
  <c r="K533" i="1" s="1"/>
  <c r="J533" i="1"/>
  <c r="I533" i="1"/>
  <c r="H533" i="1"/>
  <c r="G533" i="1"/>
  <c r="L532" i="1"/>
  <c r="K532" i="1"/>
  <c r="J531" i="1"/>
  <c r="I531" i="1"/>
  <c r="H531" i="1"/>
  <c r="G531" i="1"/>
  <c r="L530" i="1"/>
  <c r="L529" i="1" s="1"/>
  <c r="K530" i="1"/>
  <c r="K529" i="1" s="1"/>
  <c r="J529" i="1"/>
  <c r="I529" i="1"/>
  <c r="H529" i="1"/>
  <c r="G529" i="1"/>
  <c r="L528" i="1"/>
  <c r="L527" i="1" s="1"/>
  <c r="K528" i="1"/>
  <c r="K527" i="1" s="1"/>
  <c r="J527" i="1"/>
  <c r="I527" i="1"/>
  <c r="H527" i="1"/>
  <c r="G527" i="1"/>
  <c r="L521" i="1"/>
  <c r="K521" i="1"/>
  <c r="J520" i="1"/>
  <c r="J519" i="1" s="1"/>
  <c r="J518" i="1" s="1"/>
  <c r="I520" i="1"/>
  <c r="I519" i="1" s="1"/>
  <c r="I518" i="1" s="1"/>
  <c r="H520" i="1"/>
  <c r="H519" i="1" s="1"/>
  <c r="H518" i="1" s="1"/>
  <c r="L517" i="1"/>
  <c r="L516" i="1" s="1"/>
  <c r="L515" i="1" s="1"/>
  <c r="K517" i="1"/>
  <c r="K516" i="1" s="1"/>
  <c r="K515" i="1" s="1"/>
  <c r="J516" i="1"/>
  <c r="I516" i="1"/>
  <c r="I515" i="1" s="1"/>
  <c r="H516" i="1"/>
  <c r="H515" i="1" s="1"/>
  <c r="G516" i="1"/>
  <c r="G515" i="1" s="1"/>
  <c r="J515" i="1"/>
  <c r="L514" i="1"/>
  <c r="L513" i="1" s="1"/>
  <c r="L512" i="1" s="1"/>
  <c r="K514" i="1"/>
  <c r="K513" i="1" s="1"/>
  <c r="K512" i="1" s="1"/>
  <c r="J513" i="1"/>
  <c r="J512" i="1" s="1"/>
  <c r="I513" i="1"/>
  <c r="I512" i="1" s="1"/>
  <c r="H513" i="1"/>
  <c r="H512" i="1" s="1"/>
  <c r="G513" i="1"/>
  <c r="G512" i="1" s="1"/>
  <c r="L508" i="1"/>
  <c r="L507" i="1" s="1"/>
  <c r="L506" i="1" s="1"/>
  <c r="K508" i="1"/>
  <c r="K507" i="1" s="1"/>
  <c r="K506" i="1" s="1"/>
  <c r="J507" i="1"/>
  <c r="J506" i="1" s="1"/>
  <c r="I507" i="1"/>
  <c r="I506" i="1" s="1"/>
  <c r="H507" i="1"/>
  <c r="H506" i="1" s="1"/>
  <c r="G507" i="1"/>
  <c r="G506" i="1" s="1"/>
  <c r="L504" i="1"/>
  <c r="L503" i="1" s="1"/>
  <c r="L502" i="1" s="1"/>
  <c r="K504" i="1"/>
  <c r="K503" i="1" s="1"/>
  <c r="K502" i="1" s="1"/>
  <c r="J503" i="1"/>
  <c r="J502" i="1" s="1"/>
  <c r="I503" i="1"/>
  <c r="I502" i="1" s="1"/>
  <c r="H503" i="1"/>
  <c r="H502" i="1" s="1"/>
  <c r="G503" i="1"/>
  <c r="G502" i="1" s="1"/>
  <c r="L501" i="1"/>
  <c r="K501" i="1"/>
  <c r="L500" i="1"/>
  <c r="K500" i="1"/>
  <c r="J499" i="1"/>
  <c r="I499" i="1"/>
  <c r="I498" i="1" s="1"/>
  <c r="H499" i="1"/>
  <c r="H498" i="1" s="1"/>
  <c r="G499" i="1"/>
  <c r="G498" i="1" s="1"/>
  <c r="J498" i="1"/>
  <c r="L492" i="1"/>
  <c r="L491" i="1" s="1"/>
  <c r="L490" i="1" s="1"/>
  <c r="K492" i="1"/>
  <c r="K491" i="1" s="1"/>
  <c r="K490" i="1" s="1"/>
  <c r="J491" i="1"/>
  <c r="J490" i="1" s="1"/>
  <c r="I491" i="1"/>
  <c r="I490" i="1" s="1"/>
  <c r="H491" i="1"/>
  <c r="H490" i="1" s="1"/>
  <c r="G491" i="1"/>
  <c r="G490" i="1" s="1"/>
  <c r="H486" i="1"/>
  <c r="L486" i="1" s="1"/>
  <c r="G486" i="1"/>
  <c r="K486" i="1" s="1"/>
  <c r="L485" i="1"/>
  <c r="K485" i="1"/>
  <c r="J484" i="1"/>
  <c r="I484" i="1"/>
  <c r="L483" i="1"/>
  <c r="K483" i="1"/>
  <c r="J482" i="1"/>
  <c r="I482" i="1"/>
  <c r="H482" i="1"/>
  <c r="G482" i="1"/>
  <c r="L481" i="1"/>
  <c r="L480" i="1" s="1"/>
  <c r="K481" i="1"/>
  <c r="K480" i="1" s="1"/>
  <c r="J480" i="1"/>
  <c r="I480" i="1"/>
  <c r="H480" i="1"/>
  <c r="G480" i="1"/>
  <c r="L477" i="1"/>
  <c r="L476" i="1" s="1"/>
  <c r="K477" i="1"/>
  <c r="K476" i="1" s="1"/>
  <c r="J476" i="1"/>
  <c r="I476" i="1"/>
  <c r="H476" i="1"/>
  <c r="G476" i="1"/>
  <c r="L475" i="1"/>
  <c r="K475" i="1"/>
  <c r="L474" i="1"/>
  <c r="K474" i="1"/>
  <c r="J473" i="1"/>
  <c r="I473" i="1"/>
  <c r="I472" i="1" s="1"/>
  <c r="I471" i="1" s="1"/>
  <c r="H473" i="1"/>
  <c r="G473" i="1"/>
  <c r="L468" i="1"/>
  <c r="K468" i="1"/>
  <c r="J467" i="1"/>
  <c r="I467" i="1"/>
  <c r="H467" i="1"/>
  <c r="G467" i="1"/>
  <c r="L466" i="1"/>
  <c r="L465" i="1" s="1"/>
  <c r="K466" i="1"/>
  <c r="K465" i="1" s="1"/>
  <c r="J465" i="1"/>
  <c r="I465" i="1"/>
  <c r="H465" i="1"/>
  <c r="G465" i="1"/>
  <c r="L464" i="1"/>
  <c r="L463" i="1" s="1"/>
  <c r="K464" i="1"/>
  <c r="K463" i="1" s="1"/>
  <c r="J463" i="1"/>
  <c r="I463" i="1"/>
  <c r="H463" i="1"/>
  <c r="G463" i="1"/>
  <c r="L457" i="1"/>
  <c r="L456" i="1" s="1"/>
  <c r="I457" i="1"/>
  <c r="K457" i="1" s="1"/>
  <c r="K456" i="1" s="1"/>
  <c r="J456" i="1"/>
  <c r="H456" i="1"/>
  <c r="G456" i="1"/>
  <c r="L455" i="1"/>
  <c r="L454" i="1" s="1"/>
  <c r="I455" i="1"/>
  <c r="I454" i="1" s="1"/>
  <c r="J454" i="1"/>
  <c r="H454" i="1"/>
  <c r="G454" i="1"/>
  <c r="L453" i="1"/>
  <c r="L452" i="1" s="1"/>
  <c r="K453" i="1"/>
  <c r="K452" i="1" s="1"/>
  <c r="J452" i="1"/>
  <c r="I452" i="1"/>
  <c r="H452" i="1"/>
  <c r="G452" i="1"/>
  <c r="L451" i="1"/>
  <c r="K451" i="1"/>
  <c r="J450" i="1"/>
  <c r="I450" i="1"/>
  <c r="H450" i="1"/>
  <c r="G450" i="1"/>
  <c r="L449" i="1"/>
  <c r="L448" i="1" s="1"/>
  <c r="K449" i="1"/>
  <c r="K448" i="1" s="1"/>
  <c r="J448" i="1"/>
  <c r="I448" i="1"/>
  <c r="H448" i="1"/>
  <c r="G448" i="1"/>
  <c r="L445" i="1"/>
  <c r="L444" i="1" s="1"/>
  <c r="I445" i="1"/>
  <c r="K445" i="1" s="1"/>
  <c r="K444" i="1" s="1"/>
  <c r="J444" i="1"/>
  <c r="H444" i="1"/>
  <c r="G444" i="1"/>
  <c r="L443" i="1"/>
  <c r="L442" i="1" s="1"/>
  <c r="I443" i="1"/>
  <c r="K443" i="1" s="1"/>
  <c r="K442" i="1" s="1"/>
  <c r="J442" i="1"/>
  <c r="H442" i="1"/>
  <c r="G442" i="1"/>
  <c r="L441" i="1"/>
  <c r="L440" i="1" s="1"/>
  <c r="K441" i="1"/>
  <c r="K440" i="1" s="1"/>
  <c r="J440" i="1"/>
  <c r="I440" i="1"/>
  <c r="H440" i="1"/>
  <c r="G440" i="1"/>
  <c r="L439" i="1"/>
  <c r="L438" i="1" s="1"/>
  <c r="K439" i="1"/>
  <c r="K438" i="1" s="1"/>
  <c r="J438" i="1"/>
  <c r="I438" i="1"/>
  <c r="H438" i="1"/>
  <c r="G438" i="1"/>
  <c r="L437" i="1"/>
  <c r="L436" i="1" s="1"/>
  <c r="K437" i="1"/>
  <c r="K436" i="1" s="1"/>
  <c r="J436" i="1"/>
  <c r="I436" i="1"/>
  <c r="H436" i="1"/>
  <c r="G436" i="1"/>
  <c r="L434" i="1"/>
  <c r="L433" i="1" s="1"/>
  <c r="I434" i="1"/>
  <c r="K434" i="1" s="1"/>
  <c r="K433" i="1" s="1"/>
  <c r="J433" i="1"/>
  <c r="H433" i="1"/>
  <c r="G433" i="1"/>
  <c r="L432" i="1"/>
  <c r="L431" i="1" s="1"/>
  <c r="I432" i="1"/>
  <c r="I431" i="1" s="1"/>
  <c r="J431" i="1"/>
  <c r="H431" i="1"/>
  <c r="G431" i="1"/>
  <c r="L430" i="1"/>
  <c r="L429" i="1" s="1"/>
  <c r="I430" i="1"/>
  <c r="K430" i="1" s="1"/>
  <c r="K429" i="1" s="1"/>
  <c r="J429" i="1"/>
  <c r="H429" i="1"/>
  <c r="G429" i="1"/>
  <c r="L428" i="1"/>
  <c r="L427" i="1" s="1"/>
  <c r="K428" i="1"/>
  <c r="K427" i="1" s="1"/>
  <c r="J427" i="1"/>
  <c r="I427" i="1"/>
  <c r="H427" i="1"/>
  <c r="G427" i="1"/>
  <c r="L426" i="1"/>
  <c r="L425" i="1" s="1"/>
  <c r="K426" i="1"/>
  <c r="K425" i="1" s="1"/>
  <c r="J425" i="1"/>
  <c r="I425" i="1"/>
  <c r="H425" i="1"/>
  <c r="G425" i="1"/>
  <c r="L423" i="1"/>
  <c r="L422" i="1" s="1"/>
  <c r="K423" i="1"/>
  <c r="K422" i="1" s="1"/>
  <c r="J422" i="1"/>
  <c r="I422" i="1"/>
  <c r="H422" i="1"/>
  <c r="G422" i="1"/>
  <c r="L421" i="1"/>
  <c r="L420" i="1" s="1"/>
  <c r="K421" i="1"/>
  <c r="K420" i="1" s="1"/>
  <c r="J420" i="1"/>
  <c r="I420" i="1"/>
  <c r="H420" i="1"/>
  <c r="G420" i="1"/>
  <c r="L419" i="1"/>
  <c r="L418" i="1" s="1"/>
  <c r="K419" i="1"/>
  <c r="K418" i="1" s="1"/>
  <c r="J418" i="1"/>
  <c r="I418" i="1"/>
  <c r="H418" i="1"/>
  <c r="G418" i="1"/>
  <c r="L417" i="1"/>
  <c r="L416" i="1" s="1"/>
  <c r="K417" i="1"/>
  <c r="K416" i="1" s="1"/>
  <c r="J416" i="1"/>
  <c r="I416" i="1"/>
  <c r="H416" i="1"/>
  <c r="G416" i="1"/>
  <c r="L415" i="1"/>
  <c r="L414" i="1" s="1"/>
  <c r="K415" i="1"/>
  <c r="K414" i="1" s="1"/>
  <c r="J414" i="1"/>
  <c r="I414" i="1"/>
  <c r="H414" i="1"/>
  <c r="G414" i="1"/>
  <c r="L413" i="1"/>
  <c r="L412" i="1" s="1"/>
  <c r="K413" i="1"/>
  <c r="K412" i="1" s="1"/>
  <c r="J412" i="1"/>
  <c r="I412" i="1"/>
  <c r="H412" i="1"/>
  <c r="G412" i="1"/>
  <c r="L410" i="1"/>
  <c r="L409" i="1" s="1"/>
  <c r="K410" i="1"/>
  <c r="K409" i="1" s="1"/>
  <c r="J409" i="1"/>
  <c r="I409" i="1"/>
  <c r="H409" i="1"/>
  <c r="G409" i="1"/>
  <c r="L408" i="1"/>
  <c r="L407" i="1" s="1"/>
  <c r="K408" i="1"/>
  <c r="K407" i="1" s="1"/>
  <c r="J407" i="1"/>
  <c r="I407" i="1"/>
  <c r="H407" i="1"/>
  <c r="G407" i="1"/>
  <c r="L406" i="1"/>
  <c r="L405" i="1" s="1"/>
  <c r="K406" i="1"/>
  <c r="K405" i="1" s="1"/>
  <c r="J405" i="1"/>
  <c r="I405" i="1"/>
  <c r="H405" i="1"/>
  <c r="G405" i="1"/>
  <c r="L404" i="1"/>
  <c r="L403" i="1" s="1"/>
  <c r="K404" i="1"/>
  <c r="K403" i="1" s="1"/>
  <c r="J403" i="1"/>
  <c r="I403" i="1"/>
  <c r="H403" i="1"/>
  <c r="G403" i="1"/>
  <c r="L402" i="1"/>
  <c r="L401" i="1" s="1"/>
  <c r="K402" i="1"/>
  <c r="K401" i="1" s="1"/>
  <c r="J401" i="1"/>
  <c r="I401" i="1"/>
  <c r="H401" i="1"/>
  <c r="G401" i="1"/>
  <c r="L396" i="1"/>
  <c r="K396" i="1"/>
  <c r="J395" i="1"/>
  <c r="I395" i="1"/>
  <c r="H395" i="1"/>
  <c r="G395" i="1"/>
  <c r="L394" i="1"/>
  <c r="L393" i="1" s="1"/>
  <c r="K394" i="1"/>
  <c r="K393" i="1" s="1"/>
  <c r="J393" i="1"/>
  <c r="I393" i="1"/>
  <c r="H393" i="1"/>
  <c r="G393" i="1"/>
  <c r="L392" i="1"/>
  <c r="K392" i="1"/>
  <c r="J391" i="1"/>
  <c r="I391" i="1"/>
  <c r="H391" i="1"/>
  <c r="G391" i="1"/>
  <c r="L390" i="1"/>
  <c r="K390" i="1"/>
  <c r="J389" i="1"/>
  <c r="I389" i="1"/>
  <c r="H389" i="1"/>
  <c r="G389" i="1"/>
  <c r="L388" i="1"/>
  <c r="L387" i="1" s="1"/>
  <c r="K388" i="1"/>
  <c r="K387" i="1" s="1"/>
  <c r="J387" i="1"/>
  <c r="I387" i="1"/>
  <c r="H387" i="1"/>
  <c r="G387" i="1"/>
  <c r="L386" i="1"/>
  <c r="L385" i="1" s="1"/>
  <c r="K386" i="1"/>
  <c r="K385" i="1" s="1"/>
  <c r="J385" i="1"/>
  <c r="I385" i="1"/>
  <c r="H385" i="1"/>
  <c r="G385" i="1"/>
  <c r="L380" i="1"/>
  <c r="L379" i="1" s="1"/>
  <c r="L378" i="1" s="1"/>
  <c r="K380" i="1"/>
  <c r="K379" i="1" s="1"/>
  <c r="K378" i="1" s="1"/>
  <c r="J379" i="1"/>
  <c r="J378" i="1" s="1"/>
  <c r="I379" i="1"/>
  <c r="I378" i="1" s="1"/>
  <c r="H379" i="1"/>
  <c r="H378" i="1" s="1"/>
  <c r="G379" i="1"/>
  <c r="G378" i="1" s="1"/>
  <c r="L377" i="1"/>
  <c r="L376" i="1" s="1"/>
  <c r="K377" i="1"/>
  <c r="K376" i="1" s="1"/>
  <c r="J376" i="1"/>
  <c r="I376" i="1"/>
  <c r="H376" i="1"/>
  <c r="G376" i="1"/>
  <c r="L375" i="1"/>
  <c r="L374" i="1" s="1"/>
  <c r="I375" i="1"/>
  <c r="K375" i="1" s="1"/>
  <c r="K374" i="1" s="1"/>
  <c r="J374" i="1"/>
  <c r="H374" i="1"/>
  <c r="G374" i="1"/>
  <c r="L373" i="1"/>
  <c r="L372" i="1" s="1"/>
  <c r="I373" i="1"/>
  <c r="K373" i="1" s="1"/>
  <c r="K372" i="1" s="1"/>
  <c r="J372" i="1"/>
  <c r="H372" i="1"/>
  <c r="G372" i="1"/>
  <c r="L371" i="1"/>
  <c r="L370" i="1" s="1"/>
  <c r="I371" i="1"/>
  <c r="K371" i="1" s="1"/>
  <c r="K370" i="1" s="1"/>
  <c r="J370" i="1"/>
  <c r="H370" i="1"/>
  <c r="G370" i="1"/>
  <c r="L369" i="1"/>
  <c r="L368" i="1" s="1"/>
  <c r="I369" i="1"/>
  <c r="K369" i="1" s="1"/>
  <c r="K368" i="1" s="1"/>
  <c r="J368" i="1"/>
  <c r="H368" i="1"/>
  <c r="G368" i="1"/>
  <c r="L367" i="1"/>
  <c r="L366" i="1" s="1"/>
  <c r="K367" i="1"/>
  <c r="K366" i="1" s="1"/>
  <c r="J366" i="1"/>
  <c r="I366" i="1"/>
  <c r="H366" i="1"/>
  <c r="G366" i="1"/>
  <c r="L365" i="1"/>
  <c r="L364" i="1" s="1"/>
  <c r="K365" i="1"/>
  <c r="K364" i="1" s="1"/>
  <c r="J364" i="1"/>
  <c r="I364" i="1"/>
  <c r="H364" i="1"/>
  <c r="G364" i="1"/>
  <c r="L360" i="1"/>
  <c r="L359" i="1" s="1"/>
  <c r="L358" i="1" s="1"/>
  <c r="L357" i="1" s="1"/>
  <c r="L356" i="1" s="1"/>
  <c r="K360" i="1"/>
  <c r="K359" i="1" s="1"/>
  <c r="K358" i="1" s="1"/>
  <c r="K357" i="1" s="1"/>
  <c r="K356" i="1" s="1"/>
  <c r="J359" i="1"/>
  <c r="I359" i="1"/>
  <c r="I358" i="1" s="1"/>
  <c r="I357" i="1" s="1"/>
  <c r="I356" i="1" s="1"/>
  <c r="H359" i="1"/>
  <c r="H358" i="1" s="1"/>
  <c r="H357" i="1" s="1"/>
  <c r="H356" i="1" s="1"/>
  <c r="G359" i="1"/>
  <c r="G358" i="1" s="1"/>
  <c r="G357" i="1" s="1"/>
  <c r="G356" i="1" s="1"/>
  <c r="J358" i="1"/>
  <c r="J357" i="1" s="1"/>
  <c r="J356" i="1" s="1"/>
  <c r="H355" i="1"/>
  <c r="L355" i="1" s="1"/>
  <c r="L354" i="1" s="1"/>
  <c r="L353" i="1" s="1"/>
  <c r="G355" i="1"/>
  <c r="K355" i="1" s="1"/>
  <c r="K354" i="1" s="1"/>
  <c r="K353" i="1" s="1"/>
  <c r="J354" i="1"/>
  <c r="J353" i="1" s="1"/>
  <c r="I354" i="1"/>
  <c r="I353" i="1" s="1"/>
  <c r="H354" i="1"/>
  <c r="H353" i="1" s="1"/>
  <c r="L349" i="1"/>
  <c r="L348" i="1" s="1"/>
  <c r="K349" i="1"/>
  <c r="K348" i="1" s="1"/>
  <c r="J348" i="1"/>
  <c r="I348" i="1"/>
  <c r="H348" i="1"/>
  <c r="G348" i="1"/>
  <c r="H347" i="1"/>
  <c r="G347" i="1"/>
  <c r="K347" i="1" s="1"/>
  <c r="J346" i="1"/>
  <c r="I346" i="1"/>
  <c r="L345" i="1"/>
  <c r="L344" i="1" s="1"/>
  <c r="K345" i="1"/>
  <c r="K344" i="1" s="1"/>
  <c r="J344" i="1"/>
  <c r="I344" i="1"/>
  <c r="H344" i="1"/>
  <c r="G344" i="1"/>
  <c r="L341" i="1"/>
  <c r="L340" i="1" s="1"/>
  <c r="L339" i="1" s="1"/>
  <c r="K341" i="1"/>
  <c r="K340" i="1" s="1"/>
  <c r="K339" i="1" s="1"/>
  <c r="J340" i="1"/>
  <c r="J339" i="1" s="1"/>
  <c r="I340" i="1"/>
  <c r="I339" i="1" s="1"/>
  <c r="H340" i="1"/>
  <c r="H339" i="1" s="1"/>
  <c r="G340" i="1"/>
  <c r="G339" i="1" s="1"/>
  <c r="L338" i="1"/>
  <c r="L337" i="1" s="1"/>
  <c r="K338" i="1"/>
  <c r="K337" i="1" s="1"/>
  <c r="J337" i="1"/>
  <c r="I337" i="1"/>
  <c r="H337" i="1"/>
  <c r="G337" i="1"/>
  <c r="L336" i="1"/>
  <c r="L335" i="1" s="1"/>
  <c r="I336" i="1"/>
  <c r="K336" i="1" s="1"/>
  <c r="K335" i="1" s="1"/>
  <c r="J335" i="1"/>
  <c r="H335" i="1"/>
  <c r="G335" i="1"/>
  <c r="L334" i="1"/>
  <c r="L333" i="1" s="1"/>
  <c r="I334" i="1"/>
  <c r="I333" i="1" s="1"/>
  <c r="J333" i="1"/>
  <c r="H333" i="1"/>
  <c r="G333" i="1"/>
  <c r="L332" i="1"/>
  <c r="L331" i="1" s="1"/>
  <c r="I332" i="1"/>
  <c r="K332" i="1" s="1"/>
  <c r="K331" i="1" s="1"/>
  <c r="J331" i="1"/>
  <c r="H331" i="1"/>
  <c r="G331" i="1"/>
  <c r="L330" i="1"/>
  <c r="L329" i="1" s="1"/>
  <c r="K330" i="1"/>
  <c r="K329" i="1" s="1"/>
  <c r="J329" i="1"/>
  <c r="I329" i="1"/>
  <c r="H329" i="1"/>
  <c r="G329" i="1"/>
  <c r="L328" i="1"/>
  <c r="L327" i="1" s="1"/>
  <c r="K328" i="1"/>
  <c r="K327" i="1" s="1"/>
  <c r="J327" i="1"/>
  <c r="I327" i="1"/>
  <c r="H327" i="1"/>
  <c r="G327" i="1"/>
  <c r="L322" i="1"/>
  <c r="L321" i="1" s="1"/>
  <c r="L320" i="1" s="1"/>
  <c r="K322" i="1"/>
  <c r="K321" i="1" s="1"/>
  <c r="K320" i="1" s="1"/>
  <c r="J321" i="1"/>
  <c r="J320" i="1" s="1"/>
  <c r="I321" i="1"/>
  <c r="I320" i="1" s="1"/>
  <c r="H321" i="1"/>
  <c r="H320" i="1" s="1"/>
  <c r="G321" i="1"/>
  <c r="G320" i="1" s="1"/>
  <c r="L319" i="1"/>
  <c r="L318" i="1" s="1"/>
  <c r="K319" i="1"/>
  <c r="K318" i="1" s="1"/>
  <c r="J318" i="1"/>
  <c r="I318" i="1"/>
  <c r="H318" i="1"/>
  <c r="G318" i="1"/>
  <c r="L317" i="1"/>
  <c r="L316" i="1" s="1"/>
  <c r="I317" i="1"/>
  <c r="K317" i="1" s="1"/>
  <c r="K316" i="1" s="1"/>
  <c r="J316" i="1"/>
  <c r="H316" i="1"/>
  <c r="G316" i="1"/>
  <c r="L315" i="1"/>
  <c r="L314" i="1" s="1"/>
  <c r="I315" i="1"/>
  <c r="K315" i="1" s="1"/>
  <c r="K314" i="1" s="1"/>
  <c r="J314" i="1"/>
  <c r="H314" i="1"/>
  <c r="G314" i="1"/>
  <c r="L313" i="1"/>
  <c r="L312" i="1" s="1"/>
  <c r="I313" i="1"/>
  <c r="I312" i="1" s="1"/>
  <c r="J312" i="1"/>
  <c r="H312" i="1"/>
  <c r="G312" i="1"/>
  <c r="L311" i="1"/>
  <c r="L310" i="1" s="1"/>
  <c r="I311" i="1"/>
  <c r="I310" i="1" s="1"/>
  <c r="J310" i="1"/>
  <c r="H310" i="1"/>
  <c r="G310" i="1"/>
  <c r="L309" i="1"/>
  <c r="L308" i="1" s="1"/>
  <c r="K309" i="1"/>
  <c r="K308" i="1" s="1"/>
  <c r="J308" i="1"/>
  <c r="I308" i="1"/>
  <c r="H308" i="1"/>
  <c r="G308" i="1"/>
  <c r="L307" i="1"/>
  <c r="L306" i="1" s="1"/>
  <c r="K307" i="1"/>
  <c r="K306" i="1" s="1"/>
  <c r="J306" i="1"/>
  <c r="I306" i="1"/>
  <c r="H306" i="1"/>
  <c r="G306" i="1"/>
  <c r="L305" i="1"/>
  <c r="L304" i="1" s="1"/>
  <c r="K305" i="1"/>
  <c r="K304" i="1" s="1"/>
  <c r="J304" i="1"/>
  <c r="I304" i="1"/>
  <c r="H304" i="1"/>
  <c r="G304" i="1"/>
  <c r="L298" i="1"/>
  <c r="L297" i="1" s="1"/>
  <c r="L296" i="1" s="1"/>
  <c r="L295" i="1" s="1"/>
  <c r="K298" i="1"/>
  <c r="K297" i="1" s="1"/>
  <c r="K296" i="1" s="1"/>
  <c r="K295" i="1" s="1"/>
  <c r="J297" i="1"/>
  <c r="J296" i="1" s="1"/>
  <c r="J295" i="1" s="1"/>
  <c r="I297" i="1"/>
  <c r="I296" i="1" s="1"/>
  <c r="I295" i="1" s="1"/>
  <c r="H297" i="1"/>
  <c r="H296" i="1" s="1"/>
  <c r="H295" i="1" s="1"/>
  <c r="G297" i="1"/>
  <c r="G296" i="1" s="1"/>
  <c r="G295" i="1" s="1"/>
  <c r="L291" i="1"/>
  <c r="I291" i="1"/>
  <c r="J290" i="1"/>
  <c r="J289" i="1" s="1"/>
  <c r="J288" i="1" s="1"/>
  <c r="H290" i="1"/>
  <c r="H289" i="1" s="1"/>
  <c r="H288" i="1" s="1"/>
  <c r="G290" i="1"/>
  <c r="G289" i="1" s="1"/>
  <c r="G288" i="1" s="1"/>
  <c r="L287" i="1"/>
  <c r="L286" i="1" s="1"/>
  <c r="L285" i="1" s="1"/>
  <c r="L284" i="1" s="1"/>
  <c r="K287" i="1"/>
  <c r="K286" i="1" s="1"/>
  <c r="K285" i="1" s="1"/>
  <c r="K284" i="1" s="1"/>
  <c r="J286" i="1"/>
  <c r="J285" i="1" s="1"/>
  <c r="J284" i="1" s="1"/>
  <c r="I286" i="1"/>
  <c r="I285" i="1" s="1"/>
  <c r="I284" i="1" s="1"/>
  <c r="H286" i="1"/>
  <c r="H285" i="1" s="1"/>
  <c r="H284" i="1" s="1"/>
  <c r="G286" i="1"/>
  <c r="G285" i="1" s="1"/>
  <c r="G284" i="1" s="1"/>
  <c r="L282" i="1"/>
  <c r="K282" i="1"/>
  <c r="J281" i="1"/>
  <c r="J280" i="1" s="1"/>
  <c r="J279" i="1" s="1"/>
  <c r="J278" i="1" s="1"/>
  <c r="I281" i="1"/>
  <c r="I280" i="1" s="1"/>
  <c r="I279" i="1" s="1"/>
  <c r="I278" i="1" s="1"/>
  <c r="H281" i="1"/>
  <c r="H280" i="1" s="1"/>
  <c r="H279" i="1" s="1"/>
  <c r="H278" i="1" s="1"/>
  <c r="G281" i="1"/>
  <c r="G280" i="1" s="1"/>
  <c r="G279" i="1" s="1"/>
  <c r="G278" i="1" s="1"/>
  <c r="L276" i="1"/>
  <c r="L275" i="1" s="1"/>
  <c r="L274" i="1" s="1"/>
  <c r="G276" i="1"/>
  <c r="K276" i="1" s="1"/>
  <c r="K275" i="1" s="1"/>
  <c r="K274" i="1" s="1"/>
  <c r="J275" i="1"/>
  <c r="J274" i="1" s="1"/>
  <c r="I275" i="1"/>
  <c r="I274" i="1" s="1"/>
  <c r="H275" i="1"/>
  <c r="H274" i="1" s="1"/>
  <c r="L272" i="1"/>
  <c r="K272" i="1"/>
  <c r="L271" i="1"/>
  <c r="K271" i="1"/>
  <c r="J270" i="1"/>
  <c r="J269" i="1" s="1"/>
  <c r="I270" i="1"/>
  <c r="I269" i="1" s="1"/>
  <c r="I268" i="1" s="1"/>
  <c r="H270" i="1"/>
  <c r="H269" i="1" s="1"/>
  <c r="H268" i="1" s="1"/>
  <c r="G270" i="1"/>
  <c r="G269" i="1" s="1"/>
  <c r="G268" i="1" s="1"/>
  <c r="L263" i="1"/>
  <c r="L262" i="1" s="1"/>
  <c r="L261" i="1" s="1"/>
  <c r="L260" i="1" s="1"/>
  <c r="L259" i="1" s="1"/>
  <c r="L258" i="1" s="1"/>
  <c r="L257" i="1" s="1"/>
  <c r="K263" i="1"/>
  <c r="K262" i="1" s="1"/>
  <c r="K261" i="1" s="1"/>
  <c r="K260" i="1" s="1"/>
  <c r="K259" i="1" s="1"/>
  <c r="K258" i="1" s="1"/>
  <c r="K257" i="1" s="1"/>
  <c r="J262" i="1"/>
  <c r="J261" i="1" s="1"/>
  <c r="I262" i="1"/>
  <c r="I261" i="1" s="1"/>
  <c r="I260" i="1" s="1"/>
  <c r="I259" i="1" s="1"/>
  <c r="I258" i="1" s="1"/>
  <c r="I257" i="1" s="1"/>
  <c r="H262" i="1"/>
  <c r="H261" i="1" s="1"/>
  <c r="H260" i="1" s="1"/>
  <c r="H259" i="1" s="1"/>
  <c r="H258" i="1" s="1"/>
  <c r="H257" i="1" s="1"/>
  <c r="G262" i="1"/>
  <c r="G261" i="1" s="1"/>
  <c r="G260" i="1" s="1"/>
  <c r="G259" i="1" s="1"/>
  <c r="G258" i="1" s="1"/>
  <c r="G257" i="1" s="1"/>
  <c r="J260" i="1"/>
  <c r="J259" i="1" s="1"/>
  <c r="J258" i="1" s="1"/>
  <c r="J257" i="1" s="1"/>
  <c r="L256" i="1"/>
  <c r="K256" i="1"/>
  <c r="L255" i="1"/>
  <c r="K255" i="1"/>
  <c r="J254" i="1"/>
  <c r="J253" i="1" s="1"/>
  <c r="J252" i="1" s="1"/>
  <c r="J251" i="1" s="1"/>
  <c r="I254" i="1"/>
  <c r="I253" i="1" s="1"/>
  <c r="I252" i="1" s="1"/>
  <c r="I251" i="1" s="1"/>
  <c r="H254" i="1"/>
  <c r="H253" i="1" s="1"/>
  <c r="H252" i="1" s="1"/>
  <c r="H251" i="1" s="1"/>
  <c r="G254" i="1"/>
  <c r="G253" i="1" s="1"/>
  <c r="G252" i="1" s="1"/>
  <c r="G251" i="1" s="1"/>
  <c r="L250" i="1"/>
  <c r="K250" i="1"/>
  <c r="L249" i="1"/>
  <c r="K249" i="1"/>
  <c r="J248" i="1"/>
  <c r="J247" i="1" s="1"/>
  <c r="J246" i="1" s="1"/>
  <c r="J245" i="1" s="1"/>
  <c r="I248" i="1"/>
  <c r="I247" i="1" s="1"/>
  <c r="I246" i="1" s="1"/>
  <c r="I245" i="1" s="1"/>
  <c r="H248" i="1"/>
  <c r="H247" i="1" s="1"/>
  <c r="H246" i="1" s="1"/>
  <c r="H245" i="1" s="1"/>
  <c r="G248" i="1"/>
  <c r="G247" i="1" s="1"/>
  <c r="G246" i="1" s="1"/>
  <c r="G245" i="1" s="1"/>
  <c r="L243" i="1"/>
  <c r="K243" i="1"/>
  <c r="L242" i="1"/>
  <c r="K242" i="1"/>
  <c r="J241" i="1"/>
  <c r="J240" i="1" s="1"/>
  <c r="I241" i="1"/>
  <c r="I240" i="1" s="1"/>
  <c r="H241" i="1"/>
  <c r="H240" i="1" s="1"/>
  <c r="G241" i="1"/>
  <c r="G240" i="1" s="1"/>
  <c r="L238" i="1"/>
  <c r="K238" i="1"/>
  <c r="L237" i="1"/>
  <c r="K237" i="1"/>
  <c r="J236" i="1"/>
  <c r="J235" i="1" s="1"/>
  <c r="J234" i="1" s="1"/>
  <c r="I236" i="1"/>
  <c r="I235" i="1" s="1"/>
  <c r="I234" i="1" s="1"/>
  <c r="H236" i="1"/>
  <c r="H235" i="1" s="1"/>
  <c r="H234" i="1" s="1"/>
  <c r="G236" i="1"/>
  <c r="G235" i="1" s="1"/>
  <c r="G234" i="1" s="1"/>
  <c r="L233" i="1"/>
  <c r="L232" i="1" s="1"/>
  <c r="L231" i="1" s="1"/>
  <c r="K233" i="1"/>
  <c r="K232" i="1" s="1"/>
  <c r="K231" i="1" s="1"/>
  <c r="J232" i="1"/>
  <c r="J231" i="1" s="1"/>
  <c r="I232" i="1"/>
  <c r="I231" i="1" s="1"/>
  <c r="H232" i="1"/>
  <c r="H231" i="1" s="1"/>
  <c r="G232" i="1"/>
  <c r="G231" i="1" s="1"/>
  <c r="L230" i="1"/>
  <c r="L229" i="1" s="1"/>
  <c r="L228" i="1" s="1"/>
  <c r="K230" i="1"/>
  <c r="K229" i="1" s="1"/>
  <c r="K228" i="1" s="1"/>
  <c r="J229" i="1"/>
  <c r="J228" i="1" s="1"/>
  <c r="I229" i="1"/>
  <c r="I228" i="1" s="1"/>
  <c r="H229" i="1"/>
  <c r="H228" i="1" s="1"/>
  <c r="G229" i="1"/>
  <c r="G228" i="1" s="1"/>
  <c r="L227" i="1"/>
  <c r="L226" i="1" s="1"/>
  <c r="L225" i="1" s="1"/>
  <c r="K227" i="1"/>
  <c r="K226" i="1" s="1"/>
  <c r="K225" i="1" s="1"/>
  <c r="J226" i="1"/>
  <c r="J225" i="1" s="1"/>
  <c r="I226" i="1"/>
  <c r="I225" i="1" s="1"/>
  <c r="H226" i="1"/>
  <c r="H225" i="1" s="1"/>
  <c r="G226" i="1"/>
  <c r="G225" i="1" s="1"/>
  <c r="L224" i="1"/>
  <c r="L223" i="1" s="1"/>
  <c r="L222" i="1" s="1"/>
  <c r="K224" i="1"/>
  <c r="K223" i="1" s="1"/>
  <c r="K222" i="1" s="1"/>
  <c r="J223" i="1"/>
  <c r="J222" i="1" s="1"/>
  <c r="I223" i="1"/>
  <c r="I222" i="1" s="1"/>
  <c r="H223" i="1"/>
  <c r="H222" i="1" s="1"/>
  <c r="G223" i="1"/>
  <c r="G222" i="1" s="1"/>
  <c r="L219" i="1"/>
  <c r="L218" i="1" s="1"/>
  <c r="L217" i="1" s="1"/>
  <c r="L216" i="1" s="1"/>
  <c r="L215" i="1" s="1"/>
  <c r="K219" i="1"/>
  <c r="K218" i="1" s="1"/>
  <c r="K217" i="1" s="1"/>
  <c r="K216" i="1" s="1"/>
  <c r="K215" i="1" s="1"/>
  <c r="J218" i="1"/>
  <c r="J217" i="1" s="1"/>
  <c r="J216" i="1" s="1"/>
  <c r="J215" i="1" s="1"/>
  <c r="I218" i="1"/>
  <c r="I217" i="1" s="1"/>
  <c r="I216" i="1" s="1"/>
  <c r="I215" i="1" s="1"/>
  <c r="H218" i="1"/>
  <c r="H217" i="1" s="1"/>
  <c r="H216" i="1" s="1"/>
  <c r="H215" i="1" s="1"/>
  <c r="G218" i="1"/>
  <c r="G217" i="1" s="1"/>
  <c r="G216" i="1" s="1"/>
  <c r="G215" i="1" s="1"/>
  <c r="L213" i="1"/>
  <c r="L212" i="1" s="1"/>
  <c r="L211" i="1" s="1"/>
  <c r="L210" i="1" s="1"/>
  <c r="L209" i="1" s="1"/>
  <c r="G213" i="1"/>
  <c r="K213" i="1" s="1"/>
  <c r="K212" i="1" s="1"/>
  <c r="K211" i="1" s="1"/>
  <c r="K210" i="1" s="1"/>
  <c r="K209" i="1" s="1"/>
  <c r="J212" i="1"/>
  <c r="J211" i="1" s="1"/>
  <c r="J210" i="1" s="1"/>
  <c r="J209" i="1" s="1"/>
  <c r="I212" i="1"/>
  <c r="I211" i="1" s="1"/>
  <c r="I210" i="1" s="1"/>
  <c r="I209" i="1" s="1"/>
  <c r="H212" i="1"/>
  <c r="H211" i="1" s="1"/>
  <c r="H210" i="1" s="1"/>
  <c r="H209" i="1" s="1"/>
  <c r="L208" i="1"/>
  <c r="L207" i="1" s="1"/>
  <c r="L206" i="1" s="1"/>
  <c r="L205" i="1" s="1"/>
  <c r="L204" i="1" s="1"/>
  <c r="K208" i="1"/>
  <c r="K207" i="1" s="1"/>
  <c r="K206" i="1" s="1"/>
  <c r="K205" i="1" s="1"/>
  <c r="K204" i="1" s="1"/>
  <c r="J207" i="1"/>
  <c r="I207" i="1"/>
  <c r="I206" i="1" s="1"/>
  <c r="I205" i="1" s="1"/>
  <c r="I204" i="1" s="1"/>
  <c r="H207" i="1"/>
  <c r="H206" i="1" s="1"/>
  <c r="H205" i="1" s="1"/>
  <c r="H204" i="1" s="1"/>
  <c r="G207" i="1"/>
  <c r="G206" i="1" s="1"/>
  <c r="G205" i="1" s="1"/>
  <c r="G204" i="1" s="1"/>
  <c r="J206" i="1"/>
  <c r="J205" i="1" s="1"/>
  <c r="J204" i="1" s="1"/>
  <c r="L203" i="1"/>
  <c r="L202" i="1" s="1"/>
  <c r="L201" i="1" s="1"/>
  <c r="K203" i="1"/>
  <c r="K202" i="1" s="1"/>
  <c r="K201" i="1" s="1"/>
  <c r="J202" i="1"/>
  <c r="J201" i="1" s="1"/>
  <c r="I202" i="1"/>
  <c r="I201" i="1" s="1"/>
  <c r="H202" i="1"/>
  <c r="H201" i="1" s="1"/>
  <c r="G202" i="1"/>
  <c r="G201" i="1" s="1"/>
  <c r="L200" i="1"/>
  <c r="K200" i="1"/>
  <c r="L199" i="1"/>
  <c r="I199" i="1"/>
  <c r="K199" i="1" s="1"/>
  <c r="J198" i="1"/>
  <c r="J197" i="1" s="1"/>
  <c r="J196" i="1" s="1"/>
  <c r="H198" i="1"/>
  <c r="H197" i="1" s="1"/>
  <c r="H196" i="1" s="1"/>
  <c r="G198" i="1"/>
  <c r="G197" i="1" s="1"/>
  <c r="L191" i="1"/>
  <c r="L190" i="1" s="1"/>
  <c r="L189" i="1" s="1"/>
  <c r="L188" i="1" s="1"/>
  <c r="L187" i="1" s="1"/>
  <c r="K191" i="1"/>
  <c r="K190" i="1" s="1"/>
  <c r="K189" i="1" s="1"/>
  <c r="K188" i="1" s="1"/>
  <c r="K187" i="1" s="1"/>
  <c r="J190" i="1"/>
  <c r="J189" i="1" s="1"/>
  <c r="J188" i="1" s="1"/>
  <c r="J187" i="1" s="1"/>
  <c r="I190" i="1"/>
  <c r="I189" i="1" s="1"/>
  <c r="I188" i="1" s="1"/>
  <c r="I187" i="1" s="1"/>
  <c r="H190" i="1"/>
  <c r="H189" i="1" s="1"/>
  <c r="H188" i="1" s="1"/>
  <c r="H187" i="1" s="1"/>
  <c r="G190" i="1"/>
  <c r="G189" i="1" s="1"/>
  <c r="G188" i="1" s="1"/>
  <c r="G187" i="1" s="1"/>
  <c r="L186" i="1"/>
  <c r="K186" i="1"/>
  <c r="J185" i="1"/>
  <c r="J184" i="1" s="1"/>
  <c r="J183" i="1" s="1"/>
  <c r="J182" i="1" s="1"/>
  <c r="I185" i="1"/>
  <c r="I184" i="1" s="1"/>
  <c r="I183" i="1" s="1"/>
  <c r="I182" i="1" s="1"/>
  <c r="H185" i="1"/>
  <c r="H184" i="1" s="1"/>
  <c r="H183" i="1" s="1"/>
  <c r="H182" i="1" s="1"/>
  <c r="G185" i="1"/>
  <c r="G184" i="1" s="1"/>
  <c r="G183" i="1" s="1"/>
  <c r="G182" i="1" s="1"/>
  <c r="L179" i="1"/>
  <c r="K179" i="1"/>
  <c r="L178" i="1"/>
  <c r="K178" i="1"/>
  <c r="J177" i="1"/>
  <c r="I177" i="1"/>
  <c r="H177" i="1"/>
  <c r="G177" i="1"/>
  <c r="L176" i="1"/>
  <c r="L175" i="1" s="1"/>
  <c r="K176" i="1"/>
  <c r="K175" i="1" s="1"/>
  <c r="J175" i="1"/>
  <c r="I175" i="1"/>
  <c r="H175" i="1"/>
  <c r="G175" i="1"/>
  <c r="L171" i="1"/>
  <c r="L170" i="1" s="1"/>
  <c r="K171" i="1"/>
  <c r="K170" i="1" s="1"/>
  <c r="J170" i="1"/>
  <c r="I170" i="1"/>
  <c r="H170" i="1"/>
  <c r="G170" i="1"/>
  <c r="L169" i="1"/>
  <c r="L168" i="1" s="1"/>
  <c r="K169" i="1"/>
  <c r="K168" i="1" s="1"/>
  <c r="J168" i="1"/>
  <c r="I168" i="1"/>
  <c r="H168" i="1"/>
  <c r="G168" i="1"/>
  <c r="L164" i="1"/>
  <c r="L163" i="1" s="1"/>
  <c r="L162" i="1" s="1"/>
  <c r="L161" i="1" s="1"/>
  <c r="L160" i="1" s="1"/>
  <c r="L159" i="1" s="1"/>
  <c r="K164" i="1"/>
  <c r="K163" i="1" s="1"/>
  <c r="K162" i="1" s="1"/>
  <c r="K161" i="1" s="1"/>
  <c r="K160" i="1" s="1"/>
  <c r="K159" i="1" s="1"/>
  <c r="J163" i="1"/>
  <c r="J162" i="1" s="1"/>
  <c r="J161" i="1" s="1"/>
  <c r="J160" i="1" s="1"/>
  <c r="J159" i="1" s="1"/>
  <c r="I163" i="1"/>
  <c r="I162" i="1" s="1"/>
  <c r="I161" i="1" s="1"/>
  <c r="I160" i="1" s="1"/>
  <c r="I159" i="1" s="1"/>
  <c r="H163" i="1"/>
  <c r="H162" i="1" s="1"/>
  <c r="H161" i="1" s="1"/>
  <c r="H160" i="1" s="1"/>
  <c r="H159" i="1" s="1"/>
  <c r="G163" i="1"/>
  <c r="G162" i="1" s="1"/>
  <c r="G161" i="1" s="1"/>
  <c r="G160" i="1" s="1"/>
  <c r="G159" i="1" s="1"/>
  <c r="L157" i="1"/>
  <c r="K157" i="1"/>
  <c r="J156" i="1"/>
  <c r="J155" i="1" s="1"/>
  <c r="J154" i="1" s="1"/>
  <c r="I156" i="1"/>
  <c r="I155" i="1" s="1"/>
  <c r="I154" i="1" s="1"/>
  <c r="H156" i="1"/>
  <c r="H155" i="1" s="1"/>
  <c r="H154" i="1" s="1"/>
  <c r="G156" i="1"/>
  <c r="G155" i="1" s="1"/>
  <c r="G154" i="1" s="1"/>
  <c r="L153" i="1"/>
  <c r="K153" i="1"/>
  <c r="J152" i="1"/>
  <c r="J150" i="1" s="1"/>
  <c r="I152" i="1"/>
  <c r="I151" i="1" s="1"/>
  <c r="H152" i="1"/>
  <c r="H151" i="1" s="1"/>
  <c r="H150" i="1" s="1"/>
  <c r="G152" i="1"/>
  <c r="G151" i="1" s="1"/>
  <c r="G150" i="1" s="1"/>
  <c r="L146" i="1"/>
  <c r="L145" i="1" s="1"/>
  <c r="G146" i="1"/>
  <c r="J145" i="1"/>
  <c r="I145" i="1"/>
  <c r="H145" i="1"/>
  <c r="L144" i="1"/>
  <c r="L143" i="1" s="1"/>
  <c r="K144" i="1"/>
  <c r="K143" i="1" s="1"/>
  <c r="J143" i="1"/>
  <c r="I143" i="1"/>
  <c r="H143" i="1"/>
  <c r="G143" i="1"/>
  <c r="L142" i="1"/>
  <c r="L141" i="1" s="1"/>
  <c r="K142" i="1"/>
  <c r="K141" i="1" s="1"/>
  <c r="J141" i="1"/>
  <c r="I141" i="1"/>
  <c r="H141" i="1"/>
  <c r="G141" i="1"/>
  <c r="L138" i="1"/>
  <c r="L137" i="1" s="1"/>
  <c r="K138" i="1"/>
  <c r="K137" i="1" s="1"/>
  <c r="K135" i="1" s="1"/>
  <c r="J137" i="1"/>
  <c r="J135" i="1" s="1"/>
  <c r="I137" i="1"/>
  <c r="I136" i="1" s="1"/>
  <c r="H137" i="1"/>
  <c r="H136" i="1" s="1"/>
  <c r="G137" i="1"/>
  <c r="G136" i="1" s="1"/>
  <c r="L134" i="1"/>
  <c r="L133" i="1" s="1"/>
  <c r="K134" i="1"/>
  <c r="K133" i="1" s="1"/>
  <c r="J133" i="1"/>
  <c r="I133" i="1"/>
  <c r="H133" i="1"/>
  <c r="G133" i="1"/>
  <c r="L132" i="1"/>
  <c r="L131" i="1" s="1"/>
  <c r="K132" i="1"/>
  <c r="K131" i="1" s="1"/>
  <c r="J131" i="1"/>
  <c r="J130" i="1" s="1"/>
  <c r="I131" i="1"/>
  <c r="H131" i="1"/>
  <c r="G131" i="1"/>
  <c r="L129" i="1"/>
  <c r="K129" i="1"/>
  <c r="L128" i="1"/>
  <c r="K128" i="1"/>
  <c r="J127" i="1"/>
  <c r="J126" i="1" s="1"/>
  <c r="I127" i="1"/>
  <c r="I126" i="1" s="1"/>
  <c r="H127" i="1"/>
  <c r="H126" i="1" s="1"/>
  <c r="G127" i="1"/>
  <c r="G126" i="1" s="1"/>
  <c r="L122" i="1"/>
  <c r="L121" i="1" s="1"/>
  <c r="K122" i="1"/>
  <c r="K121" i="1" s="1"/>
  <c r="J121" i="1"/>
  <c r="I121" i="1"/>
  <c r="H121" i="1"/>
  <c r="G121" i="1"/>
  <c r="L120" i="1"/>
  <c r="L119" i="1" s="1"/>
  <c r="K120" i="1"/>
  <c r="K119" i="1" s="1"/>
  <c r="J119" i="1"/>
  <c r="I119" i="1"/>
  <c r="H119" i="1"/>
  <c r="G119" i="1"/>
  <c r="L118" i="1"/>
  <c r="K118" i="1"/>
  <c r="L117" i="1"/>
  <c r="G117" i="1"/>
  <c r="K117" i="1" s="1"/>
  <c r="L116" i="1"/>
  <c r="K116" i="1"/>
  <c r="L115" i="1"/>
  <c r="G115" i="1"/>
  <c r="K115" i="1" s="1"/>
  <c r="L114" i="1"/>
  <c r="K114" i="1"/>
  <c r="L113" i="1"/>
  <c r="G113" i="1"/>
  <c r="K113" i="1" s="1"/>
  <c r="L112" i="1"/>
  <c r="L111" i="1" s="1"/>
  <c r="K112" i="1"/>
  <c r="K111" i="1" s="1"/>
  <c r="J111" i="1"/>
  <c r="I111" i="1"/>
  <c r="H111" i="1"/>
  <c r="G111" i="1"/>
  <c r="L110" i="1"/>
  <c r="L109" i="1" s="1"/>
  <c r="K110" i="1"/>
  <c r="K109" i="1" s="1"/>
  <c r="J109" i="1"/>
  <c r="I109" i="1"/>
  <c r="H109" i="1"/>
  <c r="G109" i="1"/>
  <c r="L106" i="1"/>
  <c r="L105" i="1" s="1"/>
  <c r="K106" i="1"/>
  <c r="K105" i="1" s="1"/>
  <c r="J105" i="1"/>
  <c r="I105" i="1"/>
  <c r="H105" i="1"/>
  <c r="G105" i="1"/>
  <c r="L104" i="1"/>
  <c r="L103" i="1" s="1"/>
  <c r="K104" i="1"/>
  <c r="K103" i="1" s="1"/>
  <c r="J103" i="1"/>
  <c r="I103" i="1"/>
  <c r="H103" i="1"/>
  <c r="G103" i="1"/>
  <c r="L97" i="1"/>
  <c r="L96" i="1" s="1"/>
  <c r="L95" i="1" s="1"/>
  <c r="K97" i="1"/>
  <c r="K96" i="1" s="1"/>
  <c r="K95" i="1" s="1"/>
  <c r="J96" i="1"/>
  <c r="J95" i="1" s="1"/>
  <c r="I96" i="1"/>
  <c r="I95" i="1" s="1"/>
  <c r="H96" i="1"/>
  <c r="H95" i="1" s="1"/>
  <c r="G96" i="1"/>
  <c r="G95" i="1" s="1"/>
  <c r="L94" i="1"/>
  <c r="L93" i="1" s="1"/>
  <c r="L92" i="1" s="1"/>
  <c r="K94" i="1"/>
  <c r="K93" i="1" s="1"/>
  <c r="K92" i="1" s="1"/>
  <c r="J93" i="1"/>
  <c r="J92" i="1" s="1"/>
  <c r="J91" i="1" s="1"/>
  <c r="I93" i="1"/>
  <c r="I92" i="1" s="1"/>
  <c r="I91" i="1" s="1"/>
  <c r="H93" i="1"/>
  <c r="H92" i="1" s="1"/>
  <c r="G93" i="1"/>
  <c r="G92" i="1" s="1"/>
  <c r="L90" i="1"/>
  <c r="L89" i="1" s="1"/>
  <c r="L88" i="1" s="1"/>
  <c r="L87" i="1" s="1"/>
  <c r="K90" i="1"/>
  <c r="K89" i="1" s="1"/>
  <c r="K88" i="1" s="1"/>
  <c r="K87" i="1" s="1"/>
  <c r="J89" i="1"/>
  <c r="J88" i="1" s="1"/>
  <c r="J87" i="1" s="1"/>
  <c r="I89" i="1"/>
  <c r="I88" i="1" s="1"/>
  <c r="I87" i="1" s="1"/>
  <c r="H89" i="1"/>
  <c r="H88" i="1" s="1"/>
  <c r="H87" i="1" s="1"/>
  <c r="G89" i="1"/>
  <c r="G88" i="1" s="1"/>
  <c r="G87" i="1" s="1"/>
  <c r="L84" i="1"/>
  <c r="K84" i="1"/>
  <c r="L83" i="1"/>
  <c r="K83" i="1"/>
  <c r="J82" i="1"/>
  <c r="J81" i="1" s="1"/>
  <c r="J80" i="1" s="1"/>
  <c r="J79" i="1" s="1"/>
  <c r="I82" i="1"/>
  <c r="I81" i="1" s="1"/>
  <c r="I80" i="1" s="1"/>
  <c r="I79" i="1" s="1"/>
  <c r="H82" i="1"/>
  <c r="H81" i="1" s="1"/>
  <c r="H80" i="1" s="1"/>
  <c r="H79" i="1" s="1"/>
  <c r="G82" i="1"/>
  <c r="G81" i="1" s="1"/>
  <c r="G80" i="1" s="1"/>
  <c r="G79" i="1" s="1"/>
  <c r="L77" i="1"/>
  <c r="K77" i="1"/>
  <c r="J76" i="1"/>
  <c r="I76" i="1"/>
  <c r="H76" i="1"/>
  <c r="G76" i="1"/>
  <c r="L75" i="1"/>
  <c r="L74" i="1" s="1"/>
  <c r="K75" i="1"/>
  <c r="K74" i="1" s="1"/>
  <c r="J74" i="1"/>
  <c r="I74" i="1"/>
  <c r="H74" i="1"/>
  <c r="G74" i="1"/>
  <c r="H73" i="1"/>
  <c r="L73" i="1" s="1"/>
  <c r="G73" i="1"/>
  <c r="K73" i="1" s="1"/>
  <c r="H72" i="1"/>
  <c r="G72" i="1"/>
  <c r="J71" i="1"/>
  <c r="I71" i="1"/>
  <c r="L70" i="1"/>
  <c r="L69" i="1" s="1"/>
  <c r="K70" i="1"/>
  <c r="K69" i="1" s="1"/>
  <c r="J69" i="1"/>
  <c r="I69" i="1"/>
  <c r="H69" i="1"/>
  <c r="G69" i="1"/>
  <c r="L66" i="1"/>
  <c r="K66" i="1"/>
  <c r="L65" i="1"/>
  <c r="K65" i="1"/>
  <c r="J64" i="1"/>
  <c r="J63" i="1" s="1"/>
  <c r="J62" i="1" s="1"/>
  <c r="I64" i="1"/>
  <c r="I63" i="1" s="1"/>
  <c r="I62" i="1" s="1"/>
  <c r="H64" i="1"/>
  <c r="H63" i="1" s="1"/>
  <c r="H62" i="1" s="1"/>
  <c r="G64" i="1"/>
  <c r="G63" i="1" s="1"/>
  <c r="G62" i="1" s="1"/>
  <c r="L61" i="1"/>
  <c r="L60" i="1" s="1"/>
  <c r="L59" i="1" s="1"/>
  <c r="K61" i="1"/>
  <c r="K60" i="1" s="1"/>
  <c r="K59" i="1" s="1"/>
  <c r="J60" i="1"/>
  <c r="J59" i="1" s="1"/>
  <c r="I60" i="1"/>
  <c r="I59" i="1" s="1"/>
  <c r="H60" i="1"/>
  <c r="H59" i="1" s="1"/>
  <c r="G60" i="1"/>
  <c r="G59" i="1" s="1"/>
  <c r="L58" i="1"/>
  <c r="L57" i="1" s="1"/>
  <c r="L56" i="1" s="1"/>
  <c r="K58" i="1"/>
  <c r="K57" i="1" s="1"/>
  <c r="K56" i="1" s="1"/>
  <c r="J57" i="1"/>
  <c r="J56" i="1" s="1"/>
  <c r="I57" i="1"/>
  <c r="I56" i="1" s="1"/>
  <c r="H57" i="1"/>
  <c r="H56" i="1" s="1"/>
  <c r="G57" i="1"/>
  <c r="G56" i="1" s="1"/>
  <c r="L55" i="1"/>
  <c r="L54" i="1" s="1"/>
  <c r="L53" i="1" s="1"/>
  <c r="K55" i="1"/>
  <c r="K54" i="1" s="1"/>
  <c r="K53" i="1" s="1"/>
  <c r="J54" i="1"/>
  <c r="J53" i="1" s="1"/>
  <c r="I54" i="1"/>
  <c r="I53" i="1" s="1"/>
  <c r="H54" i="1"/>
  <c r="H53" i="1" s="1"/>
  <c r="G54" i="1"/>
  <c r="G53" i="1" s="1"/>
  <c r="L52" i="1"/>
  <c r="L51" i="1" s="1"/>
  <c r="L50" i="1" s="1"/>
  <c r="K52" i="1"/>
  <c r="K51" i="1" s="1"/>
  <c r="K50" i="1" s="1"/>
  <c r="J51" i="1"/>
  <c r="J50" i="1" s="1"/>
  <c r="I51" i="1"/>
  <c r="I50" i="1" s="1"/>
  <c r="H51" i="1"/>
  <c r="H50" i="1" s="1"/>
  <c r="G51" i="1"/>
  <c r="G50" i="1" s="1"/>
  <c r="L46" i="1"/>
  <c r="L45" i="1" s="1"/>
  <c r="L44" i="1" s="1"/>
  <c r="L43" i="1" s="1"/>
  <c r="L42" i="1" s="1"/>
  <c r="K46" i="1"/>
  <c r="K45" i="1" s="1"/>
  <c r="K44" i="1" s="1"/>
  <c r="K43" i="1" s="1"/>
  <c r="K42" i="1" s="1"/>
  <c r="J45" i="1"/>
  <c r="J44" i="1" s="1"/>
  <c r="J43" i="1" s="1"/>
  <c r="J42" i="1" s="1"/>
  <c r="I45" i="1"/>
  <c r="I44" i="1" s="1"/>
  <c r="I43" i="1" s="1"/>
  <c r="I42" i="1" s="1"/>
  <c r="H45" i="1"/>
  <c r="H44" i="1" s="1"/>
  <c r="H43" i="1" s="1"/>
  <c r="H42" i="1" s="1"/>
  <c r="G45" i="1"/>
  <c r="G44" i="1" s="1"/>
  <c r="G43" i="1" s="1"/>
  <c r="G42" i="1" s="1"/>
  <c r="L41" i="1"/>
  <c r="K41" i="1"/>
  <c r="J40" i="1"/>
  <c r="I40" i="1"/>
  <c r="H40" i="1"/>
  <c r="G40" i="1"/>
  <c r="L39" i="1"/>
  <c r="K39" i="1"/>
  <c r="J38" i="1"/>
  <c r="J37" i="1" s="1"/>
  <c r="I38" i="1"/>
  <c r="I37" i="1" s="1"/>
  <c r="H38" i="1"/>
  <c r="H37" i="1" s="1"/>
  <c r="G38" i="1"/>
  <c r="G37" i="1" s="1"/>
  <c r="L35" i="1"/>
  <c r="L34" i="1" s="1"/>
  <c r="L33" i="1" s="1"/>
  <c r="K35" i="1"/>
  <c r="K34" i="1" s="1"/>
  <c r="K33" i="1" s="1"/>
  <c r="J34" i="1"/>
  <c r="J33" i="1" s="1"/>
  <c r="I34" i="1"/>
  <c r="I33" i="1" s="1"/>
  <c r="H34" i="1"/>
  <c r="H33" i="1" s="1"/>
  <c r="G34" i="1"/>
  <c r="G33" i="1" s="1"/>
  <c r="L32" i="1"/>
  <c r="K32" i="1"/>
  <c r="J31" i="1"/>
  <c r="J30" i="1" s="1"/>
  <c r="I31" i="1"/>
  <c r="I30" i="1" s="1"/>
  <c r="H31" i="1"/>
  <c r="H30" i="1" s="1"/>
  <c r="G31" i="1"/>
  <c r="G30" i="1" s="1"/>
  <c r="L29" i="1"/>
  <c r="K29" i="1"/>
  <c r="L28" i="1"/>
  <c r="K28" i="1"/>
  <c r="J27" i="1"/>
  <c r="J26" i="1" s="1"/>
  <c r="I27" i="1"/>
  <c r="I26" i="1" s="1"/>
  <c r="H27" i="1"/>
  <c r="H26" i="1" s="1"/>
  <c r="G27" i="1"/>
  <c r="G26" i="1" s="1"/>
  <c r="L22" i="1"/>
  <c r="L21" i="1" s="1"/>
  <c r="K22" i="1"/>
  <c r="K21" i="1" s="1"/>
  <c r="J21" i="1"/>
  <c r="I21" i="1"/>
  <c r="H21" i="1"/>
  <c r="G21" i="1"/>
  <c r="L20" i="1"/>
  <c r="K20" i="1"/>
  <c r="L19" i="1"/>
  <c r="K19" i="1"/>
  <c r="J18" i="1"/>
  <c r="I18" i="1"/>
  <c r="H18" i="1"/>
  <c r="G18" i="1"/>
  <c r="L17" i="1"/>
  <c r="L16" i="1" s="1"/>
  <c r="G17" i="1"/>
  <c r="K17" i="1" s="1"/>
  <c r="K16" i="1" s="1"/>
  <c r="J16" i="1"/>
  <c r="I16" i="1"/>
  <c r="H16" i="1"/>
  <c r="J68" i="1" l="1"/>
  <c r="J67" i="1" s="1"/>
  <c r="H91" i="1"/>
  <c r="L91" i="1"/>
  <c r="H140" i="1"/>
  <c r="L140" i="1"/>
  <c r="I68" i="1"/>
  <c r="I67" i="1" s="1"/>
  <c r="G91" i="1"/>
  <c r="K91" i="1"/>
  <c r="G130" i="1"/>
  <c r="K130" i="1"/>
  <c r="I140" i="1"/>
  <c r="G196" i="1"/>
  <c r="H108" i="1"/>
  <c r="G108" i="1"/>
  <c r="K108" i="1"/>
  <c r="L108" i="1"/>
  <c r="I108" i="1"/>
  <c r="J108" i="1"/>
  <c r="I130" i="1"/>
  <c r="I125" i="1" s="1"/>
  <c r="H130" i="1"/>
  <c r="L130" i="1"/>
  <c r="J140" i="1"/>
  <c r="J139" i="1" s="1"/>
  <c r="J268" i="1"/>
  <c r="J267" i="1" s="1"/>
  <c r="J326" i="1"/>
  <c r="G326" i="1"/>
  <c r="H326" i="1"/>
  <c r="L326" i="1"/>
  <c r="H363" i="1"/>
  <c r="L363" i="1"/>
  <c r="L362" i="1" s="1"/>
  <c r="L361" i="1" s="1"/>
  <c r="G354" i="1"/>
  <c r="G353" i="1" s="1"/>
  <c r="G352" i="1" s="1"/>
  <c r="G351" i="1" s="1"/>
  <c r="I400" i="1"/>
  <c r="J363" i="1"/>
  <c r="J362" i="1" s="1"/>
  <c r="J361" i="1" s="1"/>
  <c r="G363" i="1"/>
  <c r="K363" i="1"/>
  <c r="J400" i="1"/>
  <c r="G400" i="1"/>
  <c r="K400" i="1"/>
  <c r="H400" i="1"/>
  <c r="L400" i="1"/>
  <c r="I150" i="1"/>
  <c r="G646" i="1"/>
  <c r="J577" i="1"/>
  <c r="J576" i="1" s="1"/>
  <c r="H646" i="1"/>
  <c r="G613" i="1"/>
  <c r="H577" i="1"/>
  <c r="H576" i="1" s="1"/>
  <c r="I577" i="1"/>
  <c r="I576" i="1" s="1"/>
  <c r="J646" i="1"/>
  <c r="I646" i="1"/>
  <c r="G655" i="1"/>
  <c r="G645" i="1" s="1"/>
  <c r="K655" i="1"/>
  <c r="H655" i="1"/>
  <c r="H645" i="1" s="1"/>
  <c r="L655" i="1"/>
  <c r="J655" i="1"/>
  <c r="I655" i="1"/>
  <c r="H749" i="1"/>
  <c r="H745" i="1" s="1"/>
  <c r="L749" i="1"/>
  <c r="J798" i="1"/>
  <c r="J797" i="1" s="1"/>
  <c r="J796" i="1" s="1"/>
  <c r="J795" i="1" s="1"/>
  <c r="H806" i="1"/>
  <c r="H805" i="1" s="1"/>
  <c r="H804" i="1" s="1"/>
  <c r="H803" i="1" s="1"/>
  <c r="J749" i="1"/>
  <c r="J745" i="1" s="1"/>
  <c r="G798" i="1"/>
  <c r="K749" i="1"/>
  <c r="K907" i="1"/>
  <c r="L806" i="1"/>
  <c r="L805" i="1" s="1"/>
  <c r="L804" i="1" s="1"/>
  <c r="L803" i="1" s="1"/>
  <c r="I806" i="1"/>
  <c r="I805" i="1" s="1"/>
  <c r="I798" i="1"/>
  <c r="H798" i="1"/>
  <c r="H797" i="1" s="1"/>
  <c r="H796" i="1" s="1"/>
  <c r="H795" i="1" s="1"/>
  <c r="G806" i="1"/>
  <c r="G805" i="1" s="1"/>
  <c r="G804" i="1" s="1"/>
  <c r="G803" i="1" s="1"/>
  <c r="K806" i="1"/>
  <c r="K805" i="1" s="1"/>
  <c r="J806" i="1"/>
  <c r="J805" i="1" s="1"/>
  <c r="J804" i="1" s="1"/>
  <c r="J803" i="1" s="1"/>
  <c r="J814" i="1"/>
  <c r="J813" i="1" s="1"/>
  <c r="G814" i="1"/>
  <c r="G813" i="1" s="1"/>
  <c r="H814" i="1"/>
  <c r="H813" i="1" s="1"/>
  <c r="H860" i="1"/>
  <c r="L860" i="1"/>
  <c r="L859" i="1" s="1"/>
  <c r="I892" i="1"/>
  <c r="J151" i="1"/>
  <c r="I860" i="1"/>
  <c r="J892" i="1"/>
  <c r="G723" i="1"/>
  <c r="G722" i="1" s="1"/>
  <c r="G721" i="1" s="1"/>
  <c r="G860" i="1"/>
  <c r="K860" i="1"/>
  <c r="J860" i="1"/>
  <c r="J859" i="1" s="1"/>
  <c r="G892" i="1"/>
  <c r="H892" i="1"/>
  <c r="L902" i="1"/>
  <c r="J926" i="1"/>
  <c r="J925" i="1" s="1"/>
  <c r="G907" i="1"/>
  <c r="G926" i="1"/>
  <c r="J912" i="1"/>
  <c r="L907" i="1"/>
  <c r="K902" i="1"/>
  <c r="K901" i="1" s="1"/>
  <c r="J907" i="1"/>
  <c r="H907" i="1"/>
  <c r="I912" i="1"/>
  <c r="L912" i="1"/>
  <c r="K926" i="1"/>
  <c r="G912" i="1"/>
  <c r="K912" i="1"/>
  <c r="I926" i="1"/>
  <c r="I925" i="1" s="1"/>
  <c r="H926" i="1"/>
  <c r="L926" i="1"/>
  <c r="I967" i="1"/>
  <c r="I966" i="1" s="1"/>
  <c r="I965" i="1" s="1"/>
  <c r="I964" i="1" s="1"/>
  <c r="J967" i="1"/>
  <c r="J966" i="1" s="1"/>
  <c r="J965" i="1" s="1"/>
  <c r="J964" i="1" s="1"/>
  <c r="G978" i="1"/>
  <c r="K978" i="1"/>
  <c r="K977" i="1" s="1"/>
  <c r="K976" i="1" s="1"/>
  <c r="K975" i="1" s="1"/>
  <c r="H967" i="1"/>
  <c r="H966" i="1" s="1"/>
  <c r="H965" i="1" s="1"/>
  <c r="H964" i="1" s="1"/>
  <c r="L967" i="1"/>
  <c r="H1041" i="1"/>
  <c r="H1040" i="1" s="1"/>
  <c r="H1039" i="1" s="1"/>
  <c r="L1041" i="1"/>
  <c r="G967" i="1"/>
  <c r="K967" i="1"/>
  <c r="H978" i="1"/>
  <c r="H977" i="1" s="1"/>
  <c r="H976" i="1" s="1"/>
  <c r="H975" i="1" s="1"/>
  <c r="L978" i="1"/>
  <c r="L977" i="1" s="1"/>
  <c r="L976" i="1" s="1"/>
  <c r="L975" i="1" s="1"/>
  <c r="I978" i="1"/>
  <c r="I977" i="1" s="1"/>
  <c r="I976" i="1" s="1"/>
  <c r="I975" i="1" s="1"/>
  <c r="K1041" i="1"/>
  <c r="J978" i="1"/>
  <c r="J977" i="1" s="1"/>
  <c r="J976" i="1" s="1"/>
  <c r="J975" i="1" s="1"/>
  <c r="I86" i="1"/>
  <c r="G86" i="1"/>
  <c r="H135" i="1"/>
  <c r="J352" i="1"/>
  <c r="J351" i="1" s="1"/>
  <c r="L484" i="1"/>
  <c r="J1041" i="1"/>
  <c r="J1040" i="1" s="1"/>
  <c r="J1039" i="1" s="1"/>
  <c r="G275" i="1"/>
  <c r="G274" i="1" s="1"/>
  <c r="G273" i="1" s="1"/>
  <c r="I1041" i="1"/>
  <c r="I1040" i="1" s="1"/>
  <c r="I1039" i="1" s="1"/>
  <c r="I135" i="1"/>
  <c r="H1069" i="1"/>
  <c r="H1068" i="1" s="1"/>
  <c r="J136" i="1"/>
  <c r="G1069" i="1"/>
  <c r="G1068" i="1" s="1"/>
  <c r="H435" i="1"/>
  <c r="J1069" i="1"/>
  <c r="J1068" i="1" s="1"/>
  <c r="J86" i="1"/>
  <c r="H273" i="1"/>
  <c r="I314" i="1"/>
  <c r="I25" i="1"/>
  <c r="I24" i="1" s="1"/>
  <c r="J411" i="1"/>
  <c r="J25" i="1"/>
  <c r="J24" i="1" s="1"/>
  <c r="G595" i="1"/>
  <c r="K27" i="1"/>
  <c r="K26" i="1" s="1"/>
  <c r="I36" i="1"/>
  <c r="K38" i="1"/>
  <c r="K40" i="1"/>
  <c r="L236" i="1"/>
  <c r="L235" i="1" s="1"/>
  <c r="L234" i="1" s="1"/>
  <c r="G16" i="1"/>
  <c r="G15" i="1" s="1"/>
  <c r="G14" i="1" s="1"/>
  <c r="G13" i="1" s="1"/>
  <c r="J36" i="1"/>
  <c r="H107" i="1"/>
  <c r="I15" i="1"/>
  <c r="I14" i="1" s="1"/>
  <c r="I13" i="1" s="1"/>
  <c r="K18" i="1"/>
  <c r="K15" i="1" s="1"/>
  <c r="K14" i="1" s="1"/>
  <c r="K13" i="1" s="1"/>
  <c r="G25" i="1"/>
  <c r="G24" i="1" s="1"/>
  <c r="L31" i="1"/>
  <c r="L30" i="1" s="1"/>
  <c r="I107" i="1"/>
  <c r="L167" i="1"/>
  <c r="L166" i="1" s="1"/>
  <c r="L165" i="1" s="1"/>
  <c r="I273" i="1"/>
  <c r="G411" i="1"/>
  <c r="K411" i="1"/>
  <c r="G424" i="1"/>
  <c r="J435" i="1"/>
  <c r="L473" i="1"/>
  <c r="L472" i="1" s="1"/>
  <c r="L471" i="1" s="1"/>
  <c r="G511" i="1"/>
  <c r="K729" i="1"/>
  <c r="K728" i="1" s="1"/>
  <c r="K727" i="1" s="1"/>
  <c r="K726" i="1" s="1"/>
  <c r="H1144" i="1"/>
  <c r="H1140" i="1" s="1"/>
  <c r="H1139" i="1" s="1"/>
  <c r="L1172" i="1"/>
  <c r="L1171" i="1" s="1"/>
  <c r="L1170" i="1" s="1"/>
  <c r="L1169" i="1" s="1"/>
  <c r="L1168" i="1" s="1"/>
  <c r="G71" i="1"/>
  <c r="G68" i="1" s="1"/>
  <c r="G67" i="1" s="1"/>
  <c r="I174" i="1"/>
  <c r="I173" i="1" s="1"/>
  <c r="I172" i="1" s="1"/>
  <c r="K236" i="1"/>
  <c r="K235" i="1" s="1"/>
  <c r="K234" i="1" s="1"/>
  <c r="G239" i="1"/>
  <c r="J273" i="1"/>
  <c r="K675" i="1"/>
  <c r="K674" i="1" s="1"/>
  <c r="K673" i="1" s="1"/>
  <c r="K672" i="1" s="1"/>
  <c r="G679" i="1"/>
  <c r="G678" i="1" s="1"/>
  <c r="G671" i="1" s="1"/>
  <c r="G670" i="1" s="1"/>
  <c r="I1144" i="1"/>
  <c r="I1140" i="1" s="1"/>
  <c r="I1139" i="1" s="1"/>
  <c r="J303" i="1"/>
  <c r="G102" i="1"/>
  <c r="G101" i="1" s="1"/>
  <c r="G100" i="1" s="1"/>
  <c r="G346" i="1"/>
  <c r="K346" i="1" s="1"/>
  <c r="K343" i="1" s="1"/>
  <c r="K342" i="1" s="1"/>
  <c r="I352" i="1"/>
  <c r="I351" i="1" s="1"/>
  <c r="J511" i="1"/>
  <c r="J510" i="1" s="1"/>
  <c r="J509" i="1" s="1"/>
  <c r="G570" i="1"/>
  <c r="G569" i="1" s="1"/>
  <c r="G568" i="1" s="1"/>
  <c r="K570" i="1"/>
  <c r="K569" i="1" s="1"/>
  <c r="K568" i="1" s="1"/>
  <c r="J505" i="1"/>
  <c r="J462" i="1"/>
  <c r="J461" i="1" s="1"/>
  <c r="J460" i="1" s="1"/>
  <c r="J459" i="1" s="1"/>
  <c r="J689" i="1"/>
  <c r="J688" i="1" s="1"/>
  <c r="J687" i="1" s="1"/>
  <c r="L27" i="1"/>
  <c r="L26" i="1" s="1"/>
  <c r="K127" i="1"/>
  <c r="K126" i="1" s="1"/>
  <c r="J901" i="1"/>
  <c r="I1092" i="1"/>
  <c r="L76" i="1"/>
  <c r="H139" i="1"/>
  <c r="G174" i="1"/>
  <c r="G173" i="1" s="1"/>
  <c r="G172" i="1" s="1"/>
  <c r="K270" i="1"/>
  <c r="K269" i="1" s="1"/>
  <c r="H283" i="1"/>
  <c r="H277" i="1" s="1"/>
  <c r="I290" i="1"/>
  <c r="I289" i="1" s="1"/>
  <c r="I288" i="1" s="1"/>
  <c r="I283" i="1" s="1"/>
  <c r="I277" i="1" s="1"/>
  <c r="I294" i="1"/>
  <c r="I293" i="1" s="1"/>
  <c r="I292" i="1" s="1"/>
  <c r="H303" i="1"/>
  <c r="G472" i="1"/>
  <c r="G471" i="1" s="1"/>
  <c r="J497" i="1"/>
  <c r="J496" i="1" s="1"/>
  <c r="L539" i="1"/>
  <c r="I553" i="1"/>
  <c r="I552" i="1" s="1"/>
  <c r="I804" i="1"/>
  <c r="I803" i="1" s="1"/>
  <c r="L819" i="1"/>
  <c r="I836" i="1"/>
  <c r="I835" i="1" s="1"/>
  <c r="I834" i="1" s="1"/>
  <c r="I1010" i="1"/>
  <c r="I1009" i="1" s="1"/>
  <c r="I1008" i="1" s="1"/>
  <c r="I1007" i="1" s="1"/>
  <c r="K1038" i="1"/>
  <c r="I139" i="1"/>
  <c r="H125" i="1"/>
  <c r="H124" i="1" s="1"/>
  <c r="I149" i="1"/>
  <c r="I148" i="1" s="1"/>
  <c r="I147" i="1" s="1"/>
  <c r="K273" i="1"/>
  <c r="L294" i="1"/>
  <c r="L293" i="1" s="1"/>
  <c r="L292" i="1" s="1"/>
  <c r="G303" i="1"/>
  <c r="H384" i="1"/>
  <c r="H383" i="1" s="1"/>
  <c r="H382" i="1" s="1"/>
  <c r="H381" i="1" s="1"/>
  <c r="L450" i="1"/>
  <c r="L447" i="1" s="1"/>
  <c r="L446" i="1" s="1"/>
  <c r="J447" i="1"/>
  <c r="J446" i="1" s="1"/>
  <c r="I479" i="1"/>
  <c r="I478" i="1" s="1"/>
  <c r="I470" i="1" s="1"/>
  <c r="I469" i="1" s="1"/>
  <c r="I497" i="1"/>
  <c r="I496" i="1" s="1"/>
  <c r="H511" i="1"/>
  <c r="H510" i="1" s="1"/>
  <c r="H509" i="1" s="1"/>
  <c r="L511" i="1"/>
  <c r="H1010" i="1"/>
  <c r="H1009" i="1" s="1"/>
  <c r="H1008" i="1" s="1"/>
  <c r="H1007" i="1" s="1"/>
  <c r="H1006" i="1" s="1"/>
  <c r="K1059" i="1"/>
  <c r="L1062" i="1"/>
  <c r="H362" i="1"/>
  <c r="H361" i="1" s="1"/>
  <c r="I374" i="1"/>
  <c r="I411" i="1"/>
  <c r="I444" i="1"/>
  <c r="H462" i="1"/>
  <c r="H461" i="1" s="1"/>
  <c r="H460" i="1" s="1"/>
  <c r="H459" i="1" s="1"/>
  <c r="J479" i="1"/>
  <c r="J478" i="1" s="1"/>
  <c r="L499" i="1"/>
  <c r="L498" i="1" s="1"/>
  <c r="L497" i="1" s="1"/>
  <c r="L496" i="1" s="1"/>
  <c r="I511" i="1"/>
  <c r="I510" i="1" s="1"/>
  <c r="I509" i="1" s="1"/>
  <c r="J570" i="1"/>
  <c r="J569" i="1" s="1"/>
  <c r="J568" i="1" s="1"/>
  <c r="G713" i="1"/>
  <c r="G712" i="1" s="1"/>
  <c r="K715" i="1"/>
  <c r="K714" i="1" s="1"/>
  <c r="K713" i="1" s="1"/>
  <c r="K712" i="1" s="1"/>
  <c r="K823" i="1"/>
  <c r="G852" i="1"/>
  <c r="G848" i="1" s="1"/>
  <c r="G847" i="1" s="1"/>
  <c r="G846" i="1" s="1"/>
  <c r="G859" i="1"/>
  <c r="K1091" i="1"/>
  <c r="K1090" i="1" s="1"/>
  <c r="K1089" i="1" s="1"/>
  <c r="G1144" i="1"/>
  <c r="K198" i="1"/>
  <c r="K197" i="1" s="1"/>
  <c r="K313" i="1"/>
  <c r="K312" i="1" s="1"/>
  <c r="G618" i="1"/>
  <c r="G617" i="1" s="1"/>
  <c r="J698" i="1"/>
  <c r="J697" i="1" s="1"/>
  <c r="J696" i="1" s="1"/>
  <c r="J244" i="1"/>
  <c r="L254" i="1"/>
  <c r="L253" i="1" s="1"/>
  <c r="L252" i="1" s="1"/>
  <c r="L251" i="1" s="1"/>
  <c r="I384" i="1"/>
  <c r="I383" i="1" s="1"/>
  <c r="I382" i="1" s="1"/>
  <c r="I381" i="1" s="1"/>
  <c r="H411" i="1"/>
  <c r="L411" i="1"/>
  <c r="H424" i="1"/>
  <c r="G462" i="1"/>
  <c r="G461" i="1" s="1"/>
  <c r="G460" i="1" s="1"/>
  <c r="G459" i="1" s="1"/>
  <c r="K467" i="1"/>
  <c r="K462" i="1" s="1"/>
  <c r="K461" i="1" s="1"/>
  <c r="K460" i="1" s="1"/>
  <c r="K459" i="1" s="1"/>
  <c r="G526" i="1"/>
  <c r="G525" i="1" s="1"/>
  <c r="J713" i="1"/>
  <c r="J712" i="1" s="1"/>
  <c r="I721" i="1"/>
  <c r="G780" i="1"/>
  <c r="G779" i="1" s="1"/>
  <c r="G778" i="1" s="1"/>
  <c r="K780" i="1"/>
  <c r="K779" i="1" s="1"/>
  <c r="K778" i="1" s="1"/>
  <c r="K801" i="1"/>
  <c r="I797" i="1"/>
  <c r="I796" i="1" s="1"/>
  <c r="I795" i="1" s="1"/>
  <c r="L1129" i="1"/>
  <c r="L1128" i="1" s="1"/>
  <c r="L1127" i="1" s="1"/>
  <c r="J1144" i="1"/>
  <c r="J1140" i="1" s="1"/>
  <c r="J1139" i="1" s="1"/>
  <c r="L198" i="1"/>
  <c r="L197" i="1" s="1"/>
  <c r="L196" i="1" s="1"/>
  <c r="K391" i="1"/>
  <c r="G489" i="1"/>
  <c r="G488" i="1" s="1"/>
  <c r="G487" i="1" s="1"/>
  <c r="K531" i="1"/>
  <c r="G901" i="1"/>
  <c r="H947" i="1"/>
  <c r="H946" i="1" s="1"/>
  <c r="H945" i="1" s="1"/>
  <c r="H944" i="1" s="1"/>
  <c r="J1010" i="1"/>
  <c r="J1009" i="1" s="1"/>
  <c r="H1019" i="1"/>
  <c r="H1018" i="1" s="1"/>
  <c r="K1050" i="1"/>
  <c r="K1049" i="1" s="1"/>
  <c r="K1048" i="1" s="1"/>
  <c r="I1058" i="1"/>
  <c r="I1057" i="1" s="1"/>
  <c r="I1056" i="1" s="1"/>
  <c r="H102" i="1"/>
  <c r="H101" i="1" s="1"/>
  <c r="H100" i="1" s="1"/>
  <c r="J239" i="1"/>
  <c r="L241" i="1"/>
  <c r="I316" i="1"/>
  <c r="I462" i="1"/>
  <c r="I461" i="1" s="1"/>
  <c r="I460" i="1" s="1"/>
  <c r="I459" i="1" s="1"/>
  <c r="L520" i="1"/>
  <c r="L519" i="1" s="1"/>
  <c r="L518" i="1" s="1"/>
  <c r="I698" i="1"/>
  <c r="I697" i="1" s="1"/>
  <c r="I696" i="1" s="1"/>
  <c r="L82" i="1"/>
  <c r="L81" i="1" s="1"/>
  <c r="L80" i="1" s="1"/>
  <c r="L79" i="1" s="1"/>
  <c r="J125" i="1"/>
  <c r="J124" i="1" s="1"/>
  <c r="L467" i="1"/>
  <c r="L462" i="1" s="1"/>
  <c r="L461" i="1" s="1"/>
  <c r="L460" i="1" s="1"/>
  <c r="L459" i="1" s="1"/>
  <c r="K649" i="1"/>
  <c r="K646" i="1" s="1"/>
  <c r="J679" i="1"/>
  <c r="J678" i="1" s="1"/>
  <c r="J671" i="1" s="1"/>
  <c r="J670" i="1" s="1"/>
  <c r="L715" i="1"/>
  <c r="L714" i="1" s="1"/>
  <c r="L713" i="1" s="1"/>
  <c r="L712" i="1" s="1"/>
  <c r="I819" i="1"/>
  <c r="I814" i="1" s="1"/>
  <c r="I813" i="1" s="1"/>
  <c r="I1088" i="1"/>
  <c r="L18" i="1"/>
  <c r="L15" i="1" s="1"/>
  <c r="L14" i="1" s="1"/>
  <c r="L13" i="1" s="1"/>
  <c r="K450" i="1"/>
  <c r="K455" i="1"/>
  <c r="K454" i="1" s="1"/>
  <c r="I595" i="1"/>
  <c r="J618" i="1"/>
  <c r="J617" i="1" s="1"/>
  <c r="L649" i="1"/>
  <c r="L646" i="1" s="1"/>
  <c r="L645" i="1" s="1"/>
  <c r="G1019" i="1"/>
  <c r="G1018" i="1" s="1"/>
  <c r="K1021" i="1"/>
  <c r="K1020" i="1" s="1"/>
  <c r="K1019" i="1" s="1"/>
  <c r="K1018" i="1" s="1"/>
  <c r="L1059" i="1"/>
  <c r="J1088" i="1"/>
  <c r="L1104" i="1"/>
  <c r="L1103" i="1" s="1"/>
  <c r="L1147" i="1"/>
  <c r="L1144" i="1" s="1"/>
  <c r="L1140" i="1" s="1"/>
  <c r="L1139" i="1" s="1"/>
  <c r="K64" i="1"/>
  <c r="K63" i="1" s="1"/>
  <c r="K62" i="1" s="1"/>
  <c r="K82" i="1"/>
  <c r="K81" i="1" s="1"/>
  <c r="K80" i="1" s="1"/>
  <c r="K79" i="1" s="1"/>
  <c r="I102" i="1"/>
  <c r="I101" i="1" s="1"/>
  <c r="I100" i="1" s="1"/>
  <c r="K156" i="1"/>
  <c r="K155" i="1" s="1"/>
  <c r="K154" i="1" s="1"/>
  <c r="H167" i="1"/>
  <c r="H166" i="1" s="1"/>
  <c r="H165" i="1" s="1"/>
  <c r="L177" i="1"/>
  <c r="L174" i="1" s="1"/>
  <c r="L173" i="1" s="1"/>
  <c r="L172" i="1" s="1"/>
  <c r="K185" i="1"/>
  <c r="K184" i="1" s="1"/>
  <c r="K183" i="1" s="1"/>
  <c r="K182" i="1" s="1"/>
  <c r="K181" i="1" s="1"/>
  <c r="K180" i="1" s="1"/>
  <c r="G294" i="1"/>
  <c r="G293" i="1" s="1"/>
  <c r="G292" i="1" s="1"/>
  <c r="L435" i="1"/>
  <c r="I505" i="1"/>
  <c r="G544" i="1"/>
  <c r="K610" i="1"/>
  <c r="K804" i="1"/>
  <c r="K803" i="1" s="1"/>
  <c r="L897" i="1"/>
  <c r="L892" i="1" s="1"/>
  <c r="I901" i="1"/>
  <c r="H925" i="1"/>
  <c r="I958" i="1"/>
  <c r="I957" i="1" s="1"/>
  <c r="I956" i="1" s="1"/>
  <c r="K1010" i="1"/>
  <c r="K1009" i="1" s="1"/>
  <c r="K1008" i="1" s="1"/>
  <c r="K1007" i="1" s="1"/>
  <c r="K1006" i="1" s="1"/>
  <c r="J1019" i="1"/>
  <c r="J1018" i="1" s="1"/>
  <c r="J1058" i="1"/>
  <c r="K1082" i="1"/>
  <c r="K1081" i="1" s="1"/>
  <c r="K1080" i="1" s="1"/>
  <c r="G1088" i="1"/>
  <c r="G1094" i="1"/>
  <c r="G1093" i="1" s="1"/>
  <c r="G1092" i="1" s="1"/>
  <c r="K1094" i="1"/>
  <c r="K1093" i="1" s="1"/>
  <c r="K1113" i="1"/>
  <c r="K1112" i="1" s="1"/>
  <c r="L1134" i="1"/>
  <c r="L1133" i="1" s="1"/>
  <c r="L1132" i="1" s="1"/>
  <c r="H86" i="1"/>
  <c r="L86" i="1"/>
  <c r="H149" i="1"/>
  <c r="H148" i="1" s="1"/>
  <c r="H147" i="1" s="1"/>
  <c r="L152" i="1"/>
  <c r="L151" i="1" s="1"/>
  <c r="I167" i="1"/>
  <c r="I166" i="1" s="1"/>
  <c r="I165" i="1" s="1"/>
  <c r="I158" i="1" s="1"/>
  <c r="L185" i="1"/>
  <c r="L184" i="1" s="1"/>
  <c r="L183" i="1" s="1"/>
  <c r="L182" i="1" s="1"/>
  <c r="L181" i="1" s="1"/>
  <c r="L180" i="1" s="1"/>
  <c r="H267" i="1"/>
  <c r="K291" i="1"/>
  <c r="K290" i="1" s="1"/>
  <c r="K289" i="1" s="1"/>
  <c r="K288" i="1" s="1"/>
  <c r="K283" i="1" s="1"/>
  <c r="H294" i="1"/>
  <c r="H293" i="1" s="1"/>
  <c r="H292" i="1" s="1"/>
  <c r="G435" i="1"/>
  <c r="I442" i="1"/>
  <c r="H472" i="1"/>
  <c r="H471" i="1" s="1"/>
  <c r="K482" i="1"/>
  <c r="G484" i="1"/>
  <c r="G479" i="1" s="1"/>
  <c r="G478" i="1" s="1"/>
  <c r="H1058" i="1"/>
  <c r="G1062" i="1"/>
  <c r="J1155" i="1"/>
  <c r="G135" i="1"/>
  <c r="J174" i="1"/>
  <c r="J173" i="1" s="1"/>
  <c r="J172" i="1" s="1"/>
  <c r="K241" i="1"/>
  <c r="L482" i="1"/>
  <c r="J489" i="1"/>
  <c r="J488" i="1" s="1"/>
  <c r="J487" i="1" s="1"/>
  <c r="K499" i="1"/>
  <c r="K498" i="1" s="1"/>
  <c r="K497" i="1" s="1"/>
  <c r="K496" i="1" s="1"/>
  <c r="I526" i="1"/>
  <c r="I525" i="1" s="1"/>
  <c r="K616" i="1"/>
  <c r="K615" i="1" s="1"/>
  <c r="K612" i="1" s="1"/>
  <c r="G797" i="1"/>
  <c r="G796" i="1" s="1"/>
  <c r="G795" i="1" s="1"/>
  <c r="J181" i="1"/>
  <c r="J180" i="1" s="1"/>
  <c r="H221" i="1"/>
  <c r="H220" i="1" s="1"/>
  <c r="I489" i="1"/>
  <c r="I488" i="1" s="1"/>
  <c r="I487" i="1" s="1"/>
  <c r="J526" i="1"/>
  <c r="J525" i="1" s="1"/>
  <c r="H570" i="1"/>
  <c r="H569" i="1" s="1"/>
  <c r="H568" i="1" s="1"/>
  <c r="H612" i="1"/>
  <c r="L612" i="1"/>
  <c r="I618" i="1"/>
  <c r="I617" i="1" s="1"/>
  <c r="L675" i="1"/>
  <c r="L674" i="1" s="1"/>
  <c r="L673" i="1" s="1"/>
  <c r="L672" i="1" s="1"/>
  <c r="G689" i="1"/>
  <c r="G688" i="1" s="1"/>
  <c r="G687" i="1" s="1"/>
  <c r="K689" i="1"/>
  <c r="K688" i="1" s="1"/>
  <c r="K687" i="1" s="1"/>
  <c r="G766" i="1"/>
  <c r="H780" i="1"/>
  <c r="H779" i="1" s="1"/>
  <c r="H778" i="1" s="1"/>
  <c r="G881" i="1"/>
  <c r="G880" i="1" s="1"/>
  <c r="K881" i="1"/>
  <c r="K880" i="1" s="1"/>
  <c r="I881" i="1"/>
  <c r="I880" i="1" s="1"/>
  <c r="G925" i="1"/>
  <c r="K958" i="1"/>
  <c r="K957" i="1" s="1"/>
  <c r="K956" i="1" s="1"/>
  <c r="I1019" i="1"/>
  <c r="I1018" i="1" s="1"/>
  <c r="L1021" i="1"/>
  <c r="L1020" i="1" s="1"/>
  <c r="L1019" i="1" s="1"/>
  <c r="L1018" i="1" s="1"/>
  <c r="K1104" i="1"/>
  <c r="K1103" i="1" s="1"/>
  <c r="J1102" i="1"/>
  <c r="G244" i="1"/>
  <c r="G283" i="1"/>
  <c r="G277" i="1" s="1"/>
  <c r="K334" i="1"/>
  <c r="K333" i="1" s="1"/>
  <c r="K326" i="1" s="1"/>
  <c r="I335" i="1"/>
  <c r="I343" i="1"/>
  <c r="I342" i="1" s="1"/>
  <c r="H352" i="1"/>
  <c r="H351" i="1" s="1"/>
  <c r="L391" i="1"/>
  <c r="K395" i="1"/>
  <c r="I429" i="1"/>
  <c r="K473" i="1"/>
  <c r="K472" i="1" s="1"/>
  <c r="K471" i="1" s="1"/>
  <c r="G520" i="1"/>
  <c r="G519" i="1" s="1"/>
  <c r="G518" i="1" s="1"/>
  <c r="K520" i="1"/>
  <c r="K519" i="1" s="1"/>
  <c r="K518" i="1" s="1"/>
  <c r="K539" i="1"/>
  <c r="H543" i="1"/>
  <c r="H542" i="1" s="1"/>
  <c r="K545" i="1"/>
  <c r="K544" i="1" s="1"/>
  <c r="H553" i="1"/>
  <c r="H552" i="1" s="1"/>
  <c r="L553" i="1"/>
  <c r="L552" i="1" s="1"/>
  <c r="I570" i="1"/>
  <c r="I569" i="1" s="1"/>
  <c r="I568" i="1" s="1"/>
  <c r="L582" i="1"/>
  <c r="G590" i="1"/>
  <c r="G577" i="1" s="1"/>
  <c r="G576" i="1" s="1"/>
  <c r="K598" i="1"/>
  <c r="G612" i="1"/>
  <c r="L623" i="1"/>
  <c r="L618" i="1" s="1"/>
  <c r="L617" i="1" s="1"/>
  <c r="G36" i="1"/>
  <c r="G49" i="1"/>
  <c r="G48" i="1" s="1"/>
  <c r="G47" i="1" s="1"/>
  <c r="H71" i="1"/>
  <c r="H68" i="1" s="1"/>
  <c r="H67" i="1" s="1"/>
  <c r="L102" i="1"/>
  <c r="L101" i="1" s="1"/>
  <c r="L100" i="1" s="1"/>
  <c r="G167" i="1"/>
  <c r="G166" i="1" s="1"/>
  <c r="G165" i="1" s="1"/>
  <c r="G158" i="1" s="1"/>
  <c r="K177" i="1"/>
  <c r="K174" i="1" s="1"/>
  <c r="K173" i="1" s="1"/>
  <c r="K172" i="1" s="1"/>
  <c r="G212" i="1"/>
  <c r="G211" i="1" s="1"/>
  <c r="G210" i="1" s="1"/>
  <c r="G209" i="1" s="1"/>
  <c r="L281" i="1"/>
  <c r="L280" i="1" s="1"/>
  <c r="L279" i="1" s="1"/>
  <c r="L278" i="1" s="1"/>
  <c r="K311" i="1"/>
  <c r="K310" i="1" s="1"/>
  <c r="I331" i="1"/>
  <c r="J384" i="1"/>
  <c r="J383" i="1" s="1"/>
  <c r="J382" i="1" s="1"/>
  <c r="J381" i="1" s="1"/>
  <c r="K389" i="1"/>
  <c r="H195" i="1"/>
  <c r="H194" i="1" s="1"/>
  <c r="I372" i="1"/>
  <c r="G362" i="1"/>
  <c r="G361" i="1" s="1"/>
  <c r="K435" i="1"/>
  <c r="G497" i="1"/>
  <c r="G496" i="1" s="1"/>
  <c r="G505" i="1"/>
  <c r="H526" i="1"/>
  <c r="H525" i="1" s="1"/>
  <c r="J721" i="1"/>
  <c r="L127" i="1"/>
  <c r="L126" i="1" s="1"/>
  <c r="I198" i="1"/>
  <c r="I197" i="1" s="1"/>
  <c r="I433" i="1"/>
  <c r="J472" i="1"/>
  <c r="J471" i="1" s="1"/>
  <c r="K484" i="1"/>
  <c r="L531" i="1"/>
  <c r="G553" i="1"/>
  <c r="G552" i="1" s="1"/>
  <c r="K553" i="1"/>
  <c r="K552" i="1" s="1"/>
  <c r="L570" i="1"/>
  <c r="L569" i="1" s="1"/>
  <c r="L568" i="1" s="1"/>
  <c r="K582" i="1"/>
  <c r="H595" i="1"/>
  <c r="J595" i="1"/>
  <c r="L600" i="1"/>
  <c r="J612" i="1"/>
  <c r="H713" i="1"/>
  <c r="H712" i="1" s="1"/>
  <c r="H679" i="1"/>
  <c r="H678" i="1" s="1"/>
  <c r="H671" i="1" s="1"/>
  <c r="H670" i="1" s="1"/>
  <c r="L679" i="1"/>
  <c r="L678" i="1" s="1"/>
  <c r="L742" i="1"/>
  <c r="L741" i="1" s="1"/>
  <c r="L740" i="1" s="1"/>
  <c r="G771" i="1"/>
  <c r="G770" i="1" s="1"/>
  <c r="G769" i="1" s="1"/>
  <c r="L836" i="1"/>
  <c r="L835" i="1" s="1"/>
  <c r="L834" i="1" s="1"/>
  <c r="K852" i="1"/>
  <c r="K848" i="1" s="1"/>
  <c r="K847" i="1" s="1"/>
  <c r="K846" i="1" s="1"/>
  <c r="J868" i="1"/>
  <c r="H901" i="1"/>
  <c r="L901" i="1"/>
  <c r="I950" i="1"/>
  <c r="I947" i="1" s="1"/>
  <c r="I946" i="1" s="1"/>
  <c r="I945" i="1" s="1"/>
  <c r="I944" i="1" s="1"/>
  <c r="J958" i="1"/>
  <c r="J957" i="1" s="1"/>
  <c r="J956" i="1" s="1"/>
  <c r="G1010" i="1"/>
  <c r="G1009" i="1" s="1"/>
  <c r="G1008" i="1" s="1"/>
  <c r="G1007" i="1" s="1"/>
  <c r="G1006" i="1" s="1"/>
  <c r="L1037" i="1"/>
  <c r="I1070" i="1"/>
  <c r="I1069" i="1" s="1"/>
  <c r="K1072" i="1"/>
  <c r="K1069" i="1" s="1"/>
  <c r="K1068" i="1" s="1"/>
  <c r="J1092" i="1"/>
  <c r="L1094" i="1"/>
  <c r="L1093" i="1" s="1"/>
  <c r="L1092" i="1" s="1"/>
  <c r="L1120" i="1"/>
  <c r="K838" i="1"/>
  <c r="K836" i="1" s="1"/>
  <c r="K835" i="1" s="1"/>
  <c r="K834" i="1" s="1"/>
  <c r="G973" i="1"/>
  <c r="G972" i="1" s="1"/>
  <c r="G993" i="1"/>
  <c r="G1059" i="1"/>
  <c r="I1102" i="1"/>
  <c r="I1101" i="1" s="1"/>
  <c r="I1100" i="1" s="1"/>
  <c r="G1142" i="1"/>
  <c r="G1141" i="1" s="1"/>
  <c r="H993" i="1"/>
  <c r="H1102" i="1"/>
  <c r="H1101" i="1" s="1"/>
  <c r="H1100" i="1" s="1"/>
  <c r="I1171" i="1"/>
  <c r="I1170" i="1" s="1"/>
  <c r="I1169" i="1" s="1"/>
  <c r="I1168" i="1" s="1"/>
  <c r="H698" i="1"/>
  <c r="H697" i="1" s="1"/>
  <c r="H696" i="1" s="1"/>
  <c r="K742" i="1"/>
  <c r="K741" i="1" s="1"/>
  <c r="K740" i="1" s="1"/>
  <c r="H771" i="1"/>
  <c r="H770" i="1" s="1"/>
  <c r="H769" i="1" s="1"/>
  <c r="L774" i="1"/>
  <c r="L771" i="1" s="1"/>
  <c r="L770" i="1" s="1"/>
  <c r="L769" i="1" s="1"/>
  <c r="J852" i="1"/>
  <c r="J848" i="1" s="1"/>
  <c r="J847" i="1" s="1"/>
  <c r="J846" i="1" s="1"/>
  <c r="L868" i="1"/>
  <c r="H881" i="1"/>
  <c r="H880" i="1" s="1"/>
  <c r="L950" i="1"/>
  <c r="L947" i="1" s="1"/>
  <c r="L946" i="1" s="1"/>
  <c r="L945" i="1" s="1"/>
  <c r="L944" i="1" s="1"/>
  <c r="K966" i="1"/>
  <c r="K965" i="1" s="1"/>
  <c r="K964" i="1" s="1"/>
  <c r="G977" i="1"/>
  <c r="G976" i="1" s="1"/>
  <c r="G975" i="1" s="1"/>
  <c r="J993" i="1"/>
  <c r="K1034" i="1"/>
  <c r="G1037" i="1"/>
  <c r="K1037" i="1" s="1"/>
  <c r="L1050" i="1"/>
  <c r="L1049" i="1" s="1"/>
  <c r="L1048" i="1" s="1"/>
  <c r="H1075" i="1"/>
  <c r="H1074" i="1" s="1"/>
  <c r="L1082" i="1"/>
  <c r="L1081" i="1" s="1"/>
  <c r="L1080" i="1" s="1"/>
  <c r="K1117" i="1"/>
  <c r="K1116" i="1" s="1"/>
  <c r="G1134" i="1"/>
  <c r="G1133" i="1" s="1"/>
  <c r="G1132" i="1" s="1"/>
  <c r="K1134" i="1"/>
  <c r="K1133" i="1" s="1"/>
  <c r="K1132" i="1" s="1"/>
  <c r="I1155" i="1"/>
  <c r="J1171" i="1"/>
  <c r="J1170" i="1" s="1"/>
  <c r="J1169" i="1" s="1"/>
  <c r="J1168" i="1" s="1"/>
  <c r="I49" i="1"/>
  <c r="I48" i="1" s="1"/>
  <c r="I47" i="1" s="1"/>
  <c r="H15" i="1"/>
  <c r="H14" i="1" s="1"/>
  <c r="H13" i="1" s="1"/>
  <c r="K49" i="1"/>
  <c r="K48" i="1" s="1"/>
  <c r="L40" i="1"/>
  <c r="K72" i="1"/>
  <c r="K71" i="1" s="1"/>
  <c r="K31" i="1"/>
  <c r="K30" i="1" s="1"/>
  <c r="K25" i="1" s="1"/>
  <c r="K24" i="1" s="1"/>
  <c r="L38" i="1"/>
  <c r="L64" i="1"/>
  <c r="L63" i="1" s="1"/>
  <c r="L62" i="1" s="1"/>
  <c r="L72" i="1"/>
  <c r="L71" i="1" s="1"/>
  <c r="L68" i="1" s="1"/>
  <c r="L67" i="1" s="1"/>
  <c r="K76" i="1"/>
  <c r="H36" i="1"/>
  <c r="L49" i="1"/>
  <c r="L48" i="1" s="1"/>
  <c r="J49" i="1"/>
  <c r="J48" i="1" s="1"/>
  <c r="J47" i="1" s="1"/>
  <c r="J15" i="1"/>
  <c r="J14" i="1" s="1"/>
  <c r="J13" i="1" s="1"/>
  <c r="L107" i="1"/>
  <c r="J149" i="1"/>
  <c r="J148" i="1" s="1"/>
  <c r="J147" i="1" s="1"/>
  <c r="I221" i="1"/>
  <c r="I220" i="1" s="1"/>
  <c r="I244" i="1"/>
  <c r="K254" i="1"/>
  <c r="K253" i="1" s="1"/>
  <c r="K252" i="1" s="1"/>
  <c r="K251" i="1" s="1"/>
  <c r="L270" i="1"/>
  <c r="L269" i="1" s="1"/>
  <c r="I368" i="1"/>
  <c r="K580" i="1"/>
  <c r="K600" i="1"/>
  <c r="H618" i="1"/>
  <c r="H617" i="1" s="1"/>
  <c r="K136" i="1"/>
  <c r="K167" i="1"/>
  <c r="K166" i="1" s="1"/>
  <c r="K165" i="1" s="1"/>
  <c r="H181" i="1"/>
  <c r="H180" i="1" s="1"/>
  <c r="I239" i="1"/>
  <c r="L248" i="1"/>
  <c r="L247" i="1" s="1"/>
  <c r="L246" i="1" s="1"/>
  <c r="L245" i="1" s="1"/>
  <c r="I267" i="1"/>
  <c r="K281" i="1"/>
  <c r="K280" i="1" s="1"/>
  <c r="K279" i="1" s="1"/>
  <c r="K278" i="1" s="1"/>
  <c r="K432" i="1"/>
  <c r="K431" i="1" s="1"/>
  <c r="K424" i="1" s="1"/>
  <c r="G447" i="1"/>
  <c r="G446" i="1" s="1"/>
  <c r="G542" i="1"/>
  <c r="K102" i="1"/>
  <c r="K101" i="1" s="1"/>
  <c r="K100" i="1" s="1"/>
  <c r="J107" i="1"/>
  <c r="K152" i="1"/>
  <c r="K151" i="1" s="1"/>
  <c r="K248" i="1"/>
  <c r="K247" i="1" s="1"/>
  <c r="K246" i="1" s="1"/>
  <c r="K245" i="1" s="1"/>
  <c r="L290" i="1"/>
  <c r="L289" i="1" s="1"/>
  <c r="L288" i="1" s="1"/>
  <c r="L283" i="1" s="1"/>
  <c r="J343" i="1"/>
  <c r="J342" i="1" s="1"/>
  <c r="L156" i="1"/>
  <c r="L155" i="1" s="1"/>
  <c r="L154" i="1" s="1"/>
  <c r="K221" i="1"/>
  <c r="L221" i="1"/>
  <c r="H244" i="1"/>
  <c r="K352" i="1"/>
  <c r="K351" i="1" s="1"/>
  <c r="L389" i="1"/>
  <c r="L395" i="1"/>
  <c r="L424" i="1"/>
  <c r="J424" i="1"/>
  <c r="I456" i="1"/>
  <c r="I447" i="1" s="1"/>
  <c r="I446" i="1" s="1"/>
  <c r="H497" i="1"/>
  <c r="H496" i="1" s="1"/>
  <c r="L505" i="1"/>
  <c r="L545" i="1"/>
  <c r="L544" i="1" s="1"/>
  <c r="L852" i="1"/>
  <c r="L848" i="1" s="1"/>
  <c r="L847" i="1" s="1"/>
  <c r="L846" i="1" s="1"/>
  <c r="K592" i="1"/>
  <c r="L598" i="1"/>
  <c r="L610" i="1"/>
  <c r="I612" i="1"/>
  <c r="K623" i="1"/>
  <c r="K618" i="1" s="1"/>
  <c r="K617" i="1" s="1"/>
  <c r="I713" i="1"/>
  <c r="I712" i="1" s="1"/>
  <c r="H721" i="1"/>
  <c r="K733" i="1"/>
  <c r="I762" i="1"/>
  <c r="K774" i="1"/>
  <c r="K771" i="1" s="1"/>
  <c r="K770" i="1" s="1"/>
  <c r="K769" i="1" s="1"/>
  <c r="I780" i="1"/>
  <c r="I779" i="1" s="1"/>
  <c r="I778" i="1" s="1"/>
  <c r="H852" i="1"/>
  <c r="H848" i="1" s="1"/>
  <c r="H847" i="1" s="1"/>
  <c r="H846" i="1" s="1"/>
  <c r="K859" i="1"/>
  <c r="L745" i="1"/>
  <c r="I859" i="1"/>
  <c r="G868" i="1"/>
  <c r="G698" i="1"/>
  <c r="G697" i="1" s="1"/>
  <c r="G696" i="1" s="1"/>
  <c r="K698" i="1"/>
  <c r="K697" i="1" s="1"/>
  <c r="K696" i="1" s="1"/>
  <c r="J733" i="1"/>
  <c r="J732" i="1" s="1"/>
  <c r="I754" i="1"/>
  <c r="K679" i="1"/>
  <c r="K678" i="1" s="1"/>
  <c r="H689" i="1"/>
  <c r="H688" i="1" s="1"/>
  <c r="H687" i="1" s="1"/>
  <c r="L689" i="1"/>
  <c r="L688" i="1" s="1"/>
  <c r="L687" i="1" s="1"/>
  <c r="L729" i="1"/>
  <c r="L728" i="1" s="1"/>
  <c r="L727" i="1" s="1"/>
  <c r="L726" i="1" s="1"/>
  <c r="I733" i="1"/>
  <c r="I732" i="1" s="1"/>
  <c r="J771" i="1"/>
  <c r="J770" i="1" s="1"/>
  <c r="J769" i="1" s="1"/>
  <c r="L780" i="1"/>
  <c r="L779" i="1" s="1"/>
  <c r="L778" i="1" s="1"/>
  <c r="L801" i="1"/>
  <c r="L823" i="1"/>
  <c r="K868" i="1"/>
  <c r="L881" i="1"/>
  <c r="L880" i="1" s="1"/>
  <c r="J1075" i="1"/>
  <c r="J1074" i="1" s="1"/>
  <c r="G947" i="1"/>
  <c r="G946" i="1" s="1"/>
  <c r="G945" i="1" s="1"/>
  <c r="G944" i="1" s="1"/>
  <c r="K951" i="1"/>
  <c r="K950" i="1" s="1"/>
  <c r="L993" i="1"/>
  <c r="L1034" i="1"/>
  <c r="L1072" i="1"/>
  <c r="L1069" i="1" s="1"/>
  <c r="L1068" i="1" s="1"/>
  <c r="L1117" i="1"/>
  <c r="L1116" i="1" s="1"/>
  <c r="K1129" i="1"/>
  <c r="K1128" i="1" s="1"/>
  <c r="K1127" i="1" s="1"/>
  <c r="L1155" i="1"/>
  <c r="L1154" i="1" s="1"/>
  <c r="L1153" i="1" s="1"/>
  <c r="L1152" i="1" s="1"/>
  <c r="L1151" i="1" s="1"/>
  <c r="H1155" i="1"/>
  <c r="K1172" i="1"/>
  <c r="J881" i="1"/>
  <c r="J880" i="1" s="1"/>
  <c r="K897" i="1"/>
  <c r="K892" i="1" s="1"/>
  <c r="I910" i="1"/>
  <c r="I907" i="1" s="1"/>
  <c r="H915" i="1"/>
  <c r="H912" i="1" s="1"/>
  <c r="K925" i="1"/>
  <c r="G1028" i="1"/>
  <c r="H1088" i="1"/>
  <c r="L1113" i="1"/>
  <c r="L1112" i="1" s="1"/>
  <c r="J1120" i="1"/>
  <c r="K1147" i="1"/>
  <c r="K1144" i="1" s="1"/>
  <c r="K1140" i="1" s="1"/>
  <c r="K1139" i="1" s="1"/>
  <c r="L925" i="1"/>
  <c r="L1010" i="1"/>
  <c r="L1009" i="1" s="1"/>
  <c r="L1008" i="1" s="1"/>
  <c r="L1007" i="1" s="1"/>
  <c r="L1006" i="1" s="1"/>
  <c r="L1088" i="1"/>
  <c r="J947" i="1"/>
  <c r="J946" i="1" s="1"/>
  <c r="J945" i="1" s="1"/>
  <c r="J944" i="1" s="1"/>
  <c r="K993" i="1"/>
  <c r="J1027" i="1"/>
  <c r="J1026" i="1" s="1"/>
  <c r="I1027" i="1"/>
  <c r="I1026" i="1" s="1"/>
  <c r="I1075" i="1"/>
  <c r="I1074" i="1" s="1"/>
  <c r="K1092" i="1"/>
  <c r="G1102" i="1"/>
  <c r="G1101" i="1" s="1"/>
  <c r="H25" i="1"/>
  <c r="H24" i="1" s="1"/>
  <c r="H49" i="1"/>
  <c r="H48" i="1" s="1"/>
  <c r="H47" i="1" s="1"/>
  <c r="K86" i="1"/>
  <c r="J102" i="1"/>
  <c r="J101" i="1" s="1"/>
  <c r="J100" i="1" s="1"/>
  <c r="G107" i="1"/>
  <c r="K107" i="1"/>
  <c r="G125" i="1"/>
  <c r="L139" i="1"/>
  <c r="G145" i="1"/>
  <c r="K146" i="1"/>
  <c r="K145" i="1" s="1"/>
  <c r="H174" i="1"/>
  <c r="H173" i="1" s="1"/>
  <c r="H172" i="1" s="1"/>
  <c r="G181" i="1"/>
  <c r="G180" i="1" s="1"/>
  <c r="G195" i="1"/>
  <c r="G194" i="1" s="1"/>
  <c r="G221" i="1"/>
  <c r="G220" i="1" s="1"/>
  <c r="G267" i="1"/>
  <c r="L135" i="1"/>
  <c r="L136" i="1"/>
  <c r="J195" i="1"/>
  <c r="J194" i="1" s="1"/>
  <c r="K150" i="1"/>
  <c r="G149" i="1"/>
  <c r="L150" i="1"/>
  <c r="J167" i="1"/>
  <c r="J166" i="1" s="1"/>
  <c r="J165" i="1" s="1"/>
  <c r="J158" i="1" s="1"/>
  <c r="I181" i="1"/>
  <c r="I180" i="1" s="1"/>
  <c r="J283" i="1"/>
  <c r="J277" i="1" s="1"/>
  <c r="J221" i="1"/>
  <c r="J220" i="1" s="1"/>
  <c r="H239" i="1"/>
  <c r="L303" i="1"/>
  <c r="J294" i="1"/>
  <c r="J293" i="1" s="1"/>
  <c r="J292" i="1" s="1"/>
  <c r="L273" i="1"/>
  <c r="K294" i="1"/>
  <c r="K293" i="1" s="1"/>
  <c r="K292" i="1" s="1"/>
  <c r="L347" i="1"/>
  <c r="H346" i="1"/>
  <c r="I544" i="1"/>
  <c r="I543" i="1"/>
  <c r="I542" i="1" s="1"/>
  <c r="I541" i="1" s="1"/>
  <c r="K362" i="1"/>
  <c r="K361" i="1" s="1"/>
  <c r="I370" i="1"/>
  <c r="H484" i="1"/>
  <c r="H479" i="1" s="1"/>
  <c r="H478" i="1" s="1"/>
  <c r="H505" i="1"/>
  <c r="K505" i="1"/>
  <c r="J553" i="1"/>
  <c r="J552" i="1" s="1"/>
  <c r="L352" i="1"/>
  <c r="L351" i="1" s="1"/>
  <c r="H447" i="1"/>
  <c r="H446" i="1" s="1"/>
  <c r="L489" i="1"/>
  <c r="L488" i="1" s="1"/>
  <c r="L487" i="1" s="1"/>
  <c r="L580" i="1"/>
  <c r="G384" i="1"/>
  <c r="G383" i="1" s="1"/>
  <c r="G382" i="1" s="1"/>
  <c r="G381" i="1" s="1"/>
  <c r="H489" i="1"/>
  <c r="H488" i="1" s="1"/>
  <c r="H487" i="1" s="1"/>
  <c r="K489" i="1"/>
  <c r="K488" i="1" s="1"/>
  <c r="K487" i="1" s="1"/>
  <c r="K511" i="1"/>
  <c r="L698" i="1"/>
  <c r="L697" i="1" s="1"/>
  <c r="L696" i="1" s="1"/>
  <c r="L592" i="1"/>
  <c r="J543" i="1"/>
  <c r="H733" i="1"/>
  <c r="H732" i="1" s="1"/>
  <c r="G735" i="1"/>
  <c r="G734" i="1" s="1"/>
  <c r="G733" i="1" s="1"/>
  <c r="G732" i="1" s="1"/>
  <c r="G756" i="1"/>
  <c r="I771" i="1"/>
  <c r="I770" i="1" s="1"/>
  <c r="I769" i="1" s="1"/>
  <c r="I689" i="1"/>
  <c r="I688" i="1" s="1"/>
  <c r="I687" i="1" s="1"/>
  <c r="I758" i="1"/>
  <c r="I679" i="1"/>
  <c r="I678" i="1" s="1"/>
  <c r="I671" i="1" s="1"/>
  <c r="I670" i="1" s="1"/>
  <c r="L733" i="1"/>
  <c r="K745" i="1"/>
  <c r="J780" i="1"/>
  <c r="J779" i="1" s="1"/>
  <c r="J778" i="1" s="1"/>
  <c r="G836" i="1"/>
  <c r="G835" i="1" s="1"/>
  <c r="G834" i="1" s="1"/>
  <c r="I852" i="1"/>
  <c r="I848" i="1" s="1"/>
  <c r="I847" i="1" s="1"/>
  <c r="I846" i="1" s="1"/>
  <c r="I868" i="1"/>
  <c r="H859" i="1"/>
  <c r="H868" i="1"/>
  <c r="L966" i="1"/>
  <c r="L965" i="1" s="1"/>
  <c r="L964" i="1" s="1"/>
  <c r="L958" i="1"/>
  <c r="L957" i="1" s="1"/>
  <c r="L956" i="1" s="1"/>
  <c r="H958" i="1"/>
  <c r="H957" i="1" s="1"/>
  <c r="H956" i="1" s="1"/>
  <c r="I993" i="1"/>
  <c r="I1006" i="1"/>
  <c r="G1043" i="1"/>
  <c r="G1042" i="1" s="1"/>
  <c r="H1092" i="1"/>
  <c r="H1027" i="1"/>
  <c r="H1026" i="1" s="1"/>
  <c r="K1062" i="1"/>
  <c r="K1155" i="1"/>
  <c r="G1158" i="1"/>
  <c r="G1155" i="1" s="1"/>
  <c r="K37" i="1" l="1"/>
  <c r="L37" i="1"/>
  <c r="L47" i="1"/>
  <c r="H594" i="1"/>
  <c r="H575" i="1" s="1"/>
  <c r="H567" i="1" s="1"/>
  <c r="K68" i="1"/>
  <c r="K67" i="1" s="1"/>
  <c r="K47" i="1" s="1"/>
  <c r="K140" i="1"/>
  <c r="K139" i="1" s="1"/>
  <c r="G140" i="1"/>
  <c r="G139" i="1" s="1"/>
  <c r="K158" i="1"/>
  <c r="H158" i="1"/>
  <c r="L158" i="1"/>
  <c r="K645" i="1"/>
  <c r="K636" i="1" s="1"/>
  <c r="K635" i="1" s="1"/>
  <c r="L1040" i="1"/>
  <c r="L1039" i="1" s="1"/>
  <c r="I196" i="1"/>
  <c r="I195" i="1" s="1"/>
  <c r="I194" i="1" s="1"/>
  <c r="K196" i="1"/>
  <c r="K195" i="1" s="1"/>
  <c r="K194" i="1" s="1"/>
  <c r="K732" i="1"/>
  <c r="K725" i="1" s="1"/>
  <c r="I326" i="1"/>
  <c r="I325" i="1" s="1"/>
  <c r="I324" i="1" s="1"/>
  <c r="I323" i="1" s="1"/>
  <c r="K240" i="1"/>
  <c r="K239" i="1" s="1"/>
  <c r="L240" i="1"/>
  <c r="L239" i="1" s="1"/>
  <c r="L268" i="1"/>
  <c r="L267" i="1" s="1"/>
  <c r="L266" i="1" s="1"/>
  <c r="J266" i="1"/>
  <c r="J265" i="1" s="1"/>
  <c r="K268" i="1"/>
  <c r="K267" i="1" s="1"/>
  <c r="K266" i="1" s="1"/>
  <c r="J302" i="1"/>
  <c r="J301" i="1" s="1"/>
  <c r="J300" i="1" s="1"/>
  <c r="G302" i="1"/>
  <c r="G301" i="1" s="1"/>
  <c r="G300" i="1" s="1"/>
  <c r="H302" i="1"/>
  <c r="H301" i="1" s="1"/>
  <c r="H300" i="1" s="1"/>
  <c r="L302" i="1"/>
  <c r="L301" i="1" s="1"/>
  <c r="L300" i="1" s="1"/>
  <c r="L277" i="1"/>
  <c r="I363" i="1"/>
  <c r="I362" i="1" s="1"/>
  <c r="I361" i="1" s="1"/>
  <c r="I350" i="1" s="1"/>
  <c r="I891" i="1"/>
  <c r="I879" i="1" s="1"/>
  <c r="I878" i="1" s="1"/>
  <c r="L577" i="1"/>
  <c r="L576" i="1" s="1"/>
  <c r="G966" i="1"/>
  <c r="G965" i="1" s="1"/>
  <c r="G964" i="1" s="1"/>
  <c r="G963" i="1" s="1"/>
  <c r="K819" i="1"/>
  <c r="K814" i="1" s="1"/>
  <c r="K813" i="1" s="1"/>
  <c r="K812" i="1" s="1"/>
  <c r="K577" i="1"/>
  <c r="K576" i="1" s="1"/>
  <c r="I645" i="1"/>
  <c r="I636" i="1" s="1"/>
  <c r="I635" i="1" s="1"/>
  <c r="J123" i="1"/>
  <c r="J645" i="1"/>
  <c r="J636" i="1" s="1"/>
  <c r="J635" i="1" s="1"/>
  <c r="J711" i="1"/>
  <c r="K686" i="1"/>
  <c r="L526" i="1"/>
  <c r="I749" i="1"/>
  <c r="I745" i="1" s="1"/>
  <c r="I725" i="1" s="1"/>
  <c r="G749" i="1"/>
  <c r="G745" i="1" s="1"/>
  <c r="G725" i="1" s="1"/>
  <c r="L798" i="1"/>
  <c r="L797" i="1" s="1"/>
  <c r="L796" i="1" s="1"/>
  <c r="L795" i="1" s="1"/>
  <c r="K798" i="1"/>
  <c r="K797" i="1" s="1"/>
  <c r="K796" i="1" s="1"/>
  <c r="K795" i="1" s="1"/>
  <c r="G1100" i="1"/>
  <c r="K1040" i="1"/>
  <c r="K1039" i="1" s="1"/>
  <c r="H524" i="1"/>
  <c r="H523" i="1" s="1"/>
  <c r="L814" i="1"/>
  <c r="L813" i="1" s="1"/>
  <c r="L812" i="1" s="1"/>
  <c r="H541" i="1"/>
  <c r="G524" i="1"/>
  <c r="G523" i="1" s="1"/>
  <c r="J858" i="1"/>
  <c r="J857" i="1" s="1"/>
  <c r="L384" i="1"/>
  <c r="L383" i="1" s="1"/>
  <c r="L382" i="1" s="1"/>
  <c r="L381" i="1" s="1"/>
  <c r="G812" i="1"/>
  <c r="G214" i="1"/>
  <c r="K891" i="1"/>
  <c r="K879" i="1" s="1"/>
  <c r="K878" i="1" s="1"/>
  <c r="I858" i="1"/>
  <c r="I857" i="1" s="1"/>
  <c r="G470" i="1"/>
  <c r="G469" i="1" s="1"/>
  <c r="G458" i="1" s="1"/>
  <c r="G858" i="1"/>
  <c r="G857" i="1" s="1"/>
  <c r="H891" i="1"/>
  <c r="H879" i="1" s="1"/>
  <c r="H878" i="1" s="1"/>
  <c r="L891" i="1"/>
  <c r="L879" i="1" s="1"/>
  <c r="L878" i="1" s="1"/>
  <c r="J891" i="1"/>
  <c r="J879" i="1" s="1"/>
  <c r="J878" i="1" s="1"/>
  <c r="G891" i="1"/>
  <c r="G879" i="1" s="1"/>
  <c r="G878" i="1" s="1"/>
  <c r="G845" i="1" s="1"/>
  <c r="K36" i="1"/>
  <c r="K23" i="1" s="1"/>
  <c r="H711" i="1"/>
  <c r="J23" i="1"/>
  <c r="L1087" i="1"/>
  <c r="L1086" i="1" s="1"/>
  <c r="I124" i="1"/>
  <c r="I123" i="1" s="1"/>
  <c r="K510" i="1"/>
  <c r="K509" i="1" s="1"/>
  <c r="K350" i="1"/>
  <c r="J325" i="1"/>
  <c r="J324" i="1" s="1"/>
  <c r="J323" i="1" s="1"/>
  <c r="L479" i="1"/>
  <c r="L478" i="1" s="1"/>
  <c r="L470" i="1" s="1"/>
  <c r="L469" i="1" s="1"/>
  <c r="L458" i="1" s="1"/>
  <c r="H325" i="1"/>
  <c r="K526" i="1"/>
  <c r="H266" i="1"/>
  <c r="H265" i="1" s="1"/>
  <c r="H99" i="1"/>
  <c r="J686" i="1"/>
  <c r="J495" i="1"/>
  <c r="J494" i="1" s="1"/>
  <c r="K1027" i="1"/>
  <c r="K1026" i="1" s="1"/>
  <c r="K1017" i="1" s="1"/>
  <c r="K447" i="1"/>
  <c r="K446" i="1" s="1"/>
  <c r="L195" i="1"/>
  <c r="L194" i="1" s="1"/>
  <c r="I23" i="1"/>
  <c r="K947" i="1"/>
  <c r="K946" i="1" s="1"/>
  <c r="K945" i="1" s="1"/>
  <c r="K944" i="1" s="1"/>
  <c r="L125" i="1"/>
  <c r="L124" i="1" s="1"/>
  <c r="L123" i="1" s="1"/>
  <c r="G325" i="1"/>
  <c r="J350" i="1"/>
  <c r="G495" i="1"/>
  <c r="K1058" i="1"/>
  <c r="K1057" i="1" s="1"/>
  <c r="K1056" i="1" s="1"/>
  <c r="K1055" i="1" s="1"/>
  <c r="I435" i="1"/>
  <c r="G541" i="1"/>
  <c r="K495" i="1"/>
  <c r="G99" i="1"/>
  <c r="J1017" i="1"/>
  <c r="J1016" i="1" s="1"/>
  <c r="J1015" i="1" s="1"/>
  <c r="K963" i="1"/>
  <c r="H768" i="1"/>
  <c r="I686" i="1"/>
  <c r="G399" i="1"/>
  <c r="G398" i="1" s="1"/>
  <c r="G397" i="1" s="1"/>
  <c r="H350" i="1"/>
  <c r="L510" i="1"/>
  <c r="L509" i="1" s="1"/>
  <c r="J85" i="1"/>
  <c r="J78" i="1" s="1"/>
  <c r="I711" i="1"/>
  <c r="H123" i="1"/>
  <c r="J963" i="1"/>
  <c r="J99" i="1"/>
  <c r="I812" i="1"/>
  <c r="L595" i="1"/>
  <c r="L594" i="1" s="1"/>
  <c r="L220" i="1"/>
  <c r="L671" i="1"/>
  <c r="L670" i="1" s="1"/>
  <c r="G958" i="1"/>
  <c r="G957" i="1" s="1"/>
  <c r="G956" i="1" s="1"/>
  <c r="I524" i="1"/>
  <c r="I523" i="1" s="1"/>
  <c r="I522" i="1" s="1"/>
  <c r="L495" i="1"/>
  <c r="K220" i="1"/>
  <c r="K303" i="1"/>
  <c r="G636" i="1"/>
  <c r="G635" i="1" s="1"/>
  <c r="I458" i="1"/>
  <c r="G510" i="1"/>
  <c r="G509" i="1" s="1"/>
  <c r="I99" i="1"/>
  <c r="I303" i="1"/>
  <c r="G711" i="1"/>
  <c r="H495" i="1"/>
  <c r="H494" i="1" s="1"/>
  <c r="L149" i="1"/>
  <c r="L85" i="1"/>
  <c r="L78" i="1" s="1"/>
  <c r="L721" i="1"/>
  <c r="L711" i="1" s="1"/>
  <c r="L148" i="1"/>
  <c r="L147" i="1" s="1"/>
  <c r="J1087" i="1"/>
  <c r="J1086" i="1" s="1"/>
  <c r="G23" i="1"/>
  <c r="J812" i="1"/>
  <c r="J524" i="1"/>
  <c r="J523" i="1" s="1"/>
  <c r="H1017" i="1"/>
  <c r="H1016" i="1" s="1"/>
  <c r="H1015" i="1" s="1"/>
  <c r="H812" i="1"/>
  <c r="G1027" i="1"/>
  <c r="G1026" i="1" s="1"/>
  <c r="G1017" i="1" s="1"/>
  <c r="H686" i="1"/>
  <c r="I594" i="1"/>
  <c r="L99" i="1"/>
  <c r="H85" i="1"/>
  <c r="H78" i="1" s="1"/>
  <c r="H23" i="1"/>
  <c r="L1027" i="1"/>
  <c r="L1026" i="1" s="1"/>
  <c r="L1017" i="1" s="1"/>
  <c r="G350" i="1"/>
  <c r="G768" i="1"/>
  <c r="H399" i="1"/>
  <c r="H398" i="1" s="1"/>
  <c r="H397" i="1" s="1"/>
  <c r="J768" i="1"/>
  <c r="L350" i="1"/>
  <c r="G686" i="1"/>
  <c r="K399" i="1"/>
  <c r="G594" i="1"/>
  <c r="L1058" i="1"/>
  <c r="L1057" i="1" s="1"/>
  <c r="L1056" i="1" s="1"/>
  <c r="L1055" i="1" s="1"/>
  <c r="G343" i="1"/>
  <c r="G342" i="1" s="1"/>
  <c r="J1008" i="1"/>
  <c r="J1007" i="1" s="1"/>
  <c r="J1006" i="1" s="1"/>
  <c r="G1041" i="1"/>
  <c r="G1040" i="1" s="1"/>
  <c r="G1039" i="1" s="1"/>
  <c r="I1087" i="1"/>
  <c r="I1086" i="1" s="1"/>
  <c r="I1085" i="1" s="1"/>
  <c r="J1057" i="1"/>
  <c r="J1056" i="1" s="1"/>
  <c r="J1055" i="1" s="1"/>
  <c r="J1054" i="1" s="1"/>
  <c r="J1053" i="1" s="1"/>
  <c r="H1057" i="1"/>
  <c r="H1056" i="1" s="1"/>
  <c r="H1055" i="1" s="1"/>
  <c r="H1054" i="1" s="1"/>
  <c r="H1053" i="1" s="1"/>
  <c r="I1068" i="1"/>
  <c r="I1055" i="1" s="1"/>
  <c r="I1054" i="1" s="1"/>
  <c r="I1053" i="1" s="1"/>
  <c r="L25" i="1"/>
  <c r="L24" i="1" s="1"/>
  <c r="H963" i="1"/>
  <c r="G1087" i="1"/>
  <c r="G1086" i="1" s="1"/>
  <c r="I424" i="1"/>
  <c r="K1102" i="1"/>
  <c r="K1101" i="1" s="1"/>
  <c r="K1100" i="1" s="1"/>
  <c r="I1017" i="1"/>
  <c r="I1016" i="1" s="1"/>
  <c r="I1015" i="1" s="1"/>
  <c r="J399" i="1"/>
  <c r="J398" i="1" s="1"/>
  <c r="J397" i="1" s="1"/>
  <c r="K277" i="1"/>
  <c r="L244" i="1"/>
  <c r="G1140" i="1"/>
  <c r="G1139" i="1" s="1"/>
  <c r="G1138" i="1" s="1"/>
  <c r="G1137" i="1" s="1"/>
  <c r="J470" i="1"/>
  <c r="J469" i="1" s="1"/>
  <c r="J458" i="1" s="1"/>
  <c r="I495" i="1"/>
  <c r="I494" i="1" s="1"/>
  <c r="I963" i="1"/>
  <c r="I266" i="1"/>
  <c r="I265" i="1" s="1"/>
  <c r="I214" i="1"/>
  <c r="K479" i="1"/>
  <c r="K478" i="1" s="1"/>
  <c r="K470" i="1" s="1"/>
  <c r="K469" i="1" s="1"/>
  <c r="K458" i="1" s="1"/>
  <c r="L1102" i="1"/>
  <c r="L1101" i="1" s="1"/>
  <c r="L1100" i="1" s="1"/>
  <c r="K384" i="1"/>
  <c r="K383" i="1" s="1"/>
  <c r="K382" i="1" s="1"/>
  <c r="K381" i="1" s="1"/>
  <c r="L686" i="1"/>
  <c r="L636" i="1"/>
  <c r="L635" i="1" s="1"/>
  <c r="H214" i="1"/>
  <c r="K125" i="1"/>
  <c r="K124" i="1" s="1"/>
  <c r="L768" i="1"/>
  <c r="L732" i="1"/>
  <c r="L725" i="1" s="1"/>
  <c r="H636" i="1"/>
  <c r="H635" i="1" s="1"/>
  <c r="J214" i="1"/>
  <c r="G266" i="1"/>
  <c r="G265" i="1" s="1"/>
  <c r="G124" i="1"/>
  <c r="I85" i="1"/>
  <c r="I78" i="1" s="1"/>
  <c r="K671" i="1"/>
  <c r="K670" i="1" s="1"/>
  <c r="K595" i="1"/>
  <c r="K594" i="1" s="1"/>
  <c r="G1075" i="1"/>
  <c r="G1074" i="1" s="1"/>
  <c r="G1058" i="1"/>
  <c r="L858" i="1"/>
  <c r="L857" i="1" s="1"/>
  <c r="H1087" i="1"/>
  <c r="H1086" i="1" s="1"/>
  <c r="H1085" i="1" s="1"/>
  <c r="L399" i="1"/>
  <c r="L398" i="1" s="1"/>
  <c r="L397" i="1" s="1"/>
  <c r="H470" i="1"/>
  <c r="H469" i="1" s="1"/>
  <c r="H458" i="1" s="1"/>
  <c r="K325" i="1"/>
  <c r="K324" i="1" s="1"/>
  <c r="K323" i="1" s="1"/>
  <c r="K99" i="1"/>
  <c r="K1075" i="1"/>
  <c r="K1074" i="1" s="1"/>
  <c r="K721" i="1"/>
  <c r="K711" i="1" s="1"/>
  <c r="J725" i="1"/>
  <c r="J1101" i="1"/>
  <c r="J1100" i="1" s="1"/>
  <c r="K1138" i="1"/>
  <c r="K1137" i="1" s="1"/>
  <c r="L1138" i="1"/>
  <c r="L1137" i="1" s="1"/>
  <c r="I1138" i="1"/>
  <c r="I1137" i="1" s="1"/>
  <c r="H1138" i="1"/>
  <c r="H1137" i="1" s="1"/>
  <c r="J1138" i="1"/>
  <c r="J1137" i="1" s="1"/>
  <c r="H725" i="1"/>
  <c r="J1154" i="1"/>
  <c r="J1153" i="1" s="1"/>
  <c r="J1152" i="1" s="1"/>
  <c r="J1151" i="1" s="1"/>
  <c r="I1154" i="1"/>
  <c r="I1153" i="1" s="1"/>
  <c r="I1152" i="1" s="1"/>
  <c r="I1151" i="1" s="1"/>
  <c r="G1154" i="1"/>
  <c r="G1153" i="1" s="1"/>
  <c r="G1152" i="1" s="1"/>
  <c r="G1151" i="1" s="1"/>
  <c r="K1154" i="1"/>
  <c r="K1153" i="1" s="1"/>
  <c r="K1152" i="1" s="1"/>
  <c r="K1151" i="1" s="1"/>
  <c r="K1088" i="1"/>
  <c r="K1087" i="1" s="1"/>
  <c r="K1086" i="1" s="1"/>
  <c r="H1154" i="1"/>
  <c r="H1153" i="1" s="1"/>
  <c r="H1152" i="1" s="1"/>
  <c r="H1151" i="1" s="1"/>
  <c r="J594" i="1"/>
  <c r="L963" i="1"/>
  <c r="L1075" i="1"/>
  <c r="L1074" i="1" s="1"/>
  <c r="K768" i="1"/>
  <c r="K1171" i="1"/>
  <c r="K1170" i="1" s="1"/>
  <c r="K1169" i="1" s="1"/>
  <c r="K1168" i="1" s="1"/>
  <c r="K543" i="1"/>
  <c r="L36" i="1"/>
  <c r="I768" i="1"/>
  <c r="K542" i="1"/>
  <c r="K541" i="1" s="1"/>
  <c r="G85" i="1"/>
  <c r="G78" i="1" s="1"/>
  <c r="K858" i="1"/>
  <c r="K857" i="1" s="1"/>
  <c r="K244" i="1"/>
  <c r="L325" i="1"/>
  <c r="K85" i="1"/>
  <c r="K78" i="1" s="1"/>
  <c r="J542" i="1"/>
  <c r="L543" i="1"/>
  <c r="H858" i="1"/>
  <c r="H857" i="1" s="1"/>
  <c r="L346" i="1"/>
  <c r="L343" i="1" s="1"/>
  <c r="L342" i="1" s="1"/>
  <c r="H343" i="1"/>
  <c r="H342" i="1" s="1"/>
  <c r="G148" i="1"/>
  <c r="G147" i="1" s="1"/>
  <c r="K149" i="1"/>
  <c r="G123" i="1" l="1"/>
  <c r="G98" i="1" s="1"/>
  <c r="K123" i="1"/>
  <c r="K98" i="1" s="1"/>
  <c r="L1016" i="1"/>
  <c r="L1015" i="1" s="1"/>
  <c r="I193" i="1"/>
  <c r="I192" i="1" s="1"/>
  <c r="K214" i="1"/>
  <c r="K193" i="1" s="1"/>
  <c r="K192" i="1" s="1"/>
  <c r="L214" i="1"/>
  <c r="L193" i="1" s="1"/>
  <c r="L192" i="1" s="1"/>
  <c r="L265" i="1"/>
  <c r="I302" i="1"/>
  <c r="I301" i="1" s="1"/>
  <c r="I300" i="1" s="1"/>
  <c r="K302" i="1"/>
  <c r="K301" i="1" s="1"/>
  <c r="K300" i="1" s="1"/>
  <c r="G193" i="1"/>
  <c r="G192" i="1" s="1"/>
  <c r="J98" i="1"/>
  <c r="K525" i="1"/>
  <c r="K524" i="1" s="1"/>
  <c r="K523" i="1" s="1"/>
  <c r="K522" i="1" s="1"/>
  <c r="L525" i="1"/>
  <c r="L524" i="1" s="1"/>
  <c r="L523" i="1" s="1"/>
  <c r="K1016" i="1"/>
  <c r="K1015" i="1" s="1"/>
  <c r="J710" i="1"/>
  <c r="K398" i="1"/>
  <c r="K397" i="1" s="1"/>
  <c r="H522" i="1"/>
  <c r="G1085" i="1"/>
  <c r="G1084" i="1" s="1"/>
  <c r="I845" i="1"/>
  <c r="G522" i="1"/>
  <c r="J811" i="1"/>
  <c r="J794" i="1" s="1"/>
  <c r="I811" i="1"/>
  <c r="I794" i="1" s="1"/>
  <c r="J845" i="1"/>
  <c r="G811" i="1"/>
  <c r="G794" i="1" s="1"/>
  <c r="H811" i="1"/>
  <c r="H794" i="1" s="1"/>
  <c r="K811" i="1"/>
  <c r="K794" i="1" s="1"/>
  <c r="L811" i="1"/>
  <c r="L794" i="1" s="1"/>
  <c r="G575" i="1"/>
  <c r="G567" i="1" s="1"/>
  <c r="G566" i="1" s="1"/>
  <c r="H710" i="1"/>
  <c r="H324" i="1"/>
  <c r="H323" i="1" s="1"/>
  <c r="H299" i="1" s="1"/>
  <c r="H264" i="1" s="1"/>
  <c r="L1085" i="1"/>
  <c r="L1084" i="1" s="1"/>
  <c r="I575" i="1"/>
  <c r="I567" i="1" s="1"/>
  <c r="I566" i="1" s="1"/>
  <c r="I493" i="1" s="1"/>
  <c r="K494" i="1"/>
  <c r="H98" i="1"/>
  <c r="L575" i="1"/>
  <c r="L567" i="1" s="1"/>
  <c r="L566" i="1" s="1"/>
  <c r="L98" i="1"/>
  <c r="J299" i="1"/>
  <c r="J264" i="1" s="1"/>
  <c r="K265" i="1"/>
  <c r="I399" i="1"/>
  <c r="I398" i="1" s="1"/>
  <c r="I397" i="1" s="1"/>
  <c r="G324" i="1"/>
  <c r="G323" i="1" s="1"/>
  <c r="G299" i="1" s="1"/>
  <c r="G264" i="1" s="1"/>
  <c r="I98" i="1"/>
  <c r="G1016" i="1"/>
  <c r="G1015" i="1" s="1"/>
  <c r="G494" i="1"/>
  <c r="I710" i="1"/>
  <c r="J575" i="1"/>
  <c r="J567" i="1" s="1"/>
  <c r="J566" i="1" s="1"/>
  <c r="L494" i="1"/>
  <c r="K1085" i="1"/>
  <c r="K1084" i="1" s="1"/>
  <c r="H193" i="1"/>
  <c r="H192" i="1" s="1"/>
  <c r="J1085" i="1"/>
  <c r="J1084" i="1" s="1"/>
  <c r="G710" i="1"/>
  <c r="L710" i="1"/>
  <c r="L23" i="1"/>
  <c r="K845" i="1"/>
  <c r="G1057" i="1"/>
  <c r="G1056" i="1" s="1"/>
  <c r="G1055" i="1" s="1"/>
  <c r="G1054" i="1" s="1"/>
  <c r="G1053" i="1" s="1"/>
  <c r="K710" i="1"/>
  <c r="J193" i="1"/>
  <c r="J192" i="1" s="1"/>
  <c r="H1084" i="1"/>
  <c r="H845" i="1"/>
  <c r="K575" i="1"/>
  <c r="K567" i="1" s="1"/>
  <c r="K566" i="1" s="1"/>
  <c r="K1054" i="1"/>
  <c r="K1053" i="1" s="1"/>
  <c r="L845" i="1"/>
  <c r="H566" i="1"/>
  <c r="I1084" i="1"/>
  <c r="L324" i="1"/>
  <c r="L323" i="1" s="1"/>
  <c r="L299" i="1" s="1"/>
  <c r="L1054" i="1"/>
  <c r="L1053" i="1" s="1"/>
  <c r="K148" i="1"/>
  <c r="K147" i="1" s="1"/>
  <c r="J541" i="1"/>
  <c r="J522" i="1" s="1"/>
  <c r="L542" i="1"/>
  <c r="L541" i="1" s="1"/>
  <c r="L264" i="1" l="1"/>
  <c r="K299" i="1"/>
  <c r="K264" i="1" s="1"/>
  <c r="I299" i="1"/>
  <c r="I264" i="1" s="1"/>
  <c r="H493" i="1"/>
  <c r="G493" i="1"/>
  <c r="J493" i="1"/>
  <c r="K493" i="1"/>
  <c r="L522" i="1"/>
  <c r="L493" i="1" s="1"/>
  <c r="J709" i="1"/>
  <c r="H709" i="1"/>
  <c r="G709" i="1"/>
  <c r="I709" i="1"/>
  <c r="L709" i="1"/>
  <c r="K709" i="1"/>
  <c r="J1175" i="1" l="1"/>
  <c r="H1175" i="1"/>
  <c r="I1175" i="1"/>
  <c r="G1175" i="1"/>
  <c r="L1175" i="1"/>
  <c r="K1175" i="1"/>
</calcChain>
</file>

<file path=xl/sharedStrings.xml><?xml version="1.0" encoding="utf-8"?>
<sst xmlns="http://schemas.openxmlformats.org/spreadsheetml/2006/main" count="5251" uniqueCount="771">
  <si>
    <t>от _______________ № ______</t>
  </si>
  <si>
    <t xml:space="preserve">"Приложение № 9
к Решению Совета депутатов ЗАТО г. Североморск		_x000D_
		от  25.12.2018 № 453_x000D_
</t>
  </si>
  <si>
    <t/>
  </si>
  <si>
    <t>Ведомственная структура расходов  бюджета ЗАТО г. Североморск на 2019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</si>
  <si>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</si>
  <si>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</si>
  <si>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</si>
  <si>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</si>
  <si>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</si>
  <si>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</si>
  <si>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</si>
  <si>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</si>
  <si>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</si>
  <si>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</si>
  <si>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</si>
  <si>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</si>
  <si>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</si>
  <si>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</si>
  <si>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</si>
  <si>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</si>
  <si>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</si>
  <si>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</si>
  <si>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</si>
  <si>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</si>
  <si>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</si>
  <si>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</si>
  <si>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</si>
  <si>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</si>
  <si>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</si>
  <si>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</si>
  <si>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</si>
  <si>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</si>
  <si>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</si>
  <si>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</si>
  <si>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</si>
  <si>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</si>
  <si>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</si>
  <si>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</si>
  <si>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</si>
  <si>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</si>
  <si>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</si>
  <si>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</si>
  <si>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</si>
  <si>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</si>
  <si>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</si>
  <si>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</si>
  <si>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</si>
  <si>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</si>
  <si>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</si>
  <si>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</si>
  <si>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</si>
  <si>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</si>
  <si>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</si>
  <si>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</si>
  <si>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</si>
  <si>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</si>
  <si>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07</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</si>
  <si>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</si>
  <si>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</si>
  <si>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</si>
  <si>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</si>
  <si>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</si>
  <si>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</si>
  <si>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</si>
  <si>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</si>
  <si>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</si>
  <si>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</si>
  <si>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</si>
  <si>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</si>
  <si>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</si>
  <si>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</si>
  <si>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</si>
  <si>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</si>
  <si>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</si>
  <si>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</si>
  <si>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</si>
  <si>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</si>
  <si>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</si>
  <si>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</si>
  <si>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</si>
  <si>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</si>
  <si>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</si>
  <si>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</si>
  <si>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</si>
  <si>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</si>
  <si>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</si>
  <si>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Прочие направления расходов муниципальных программ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</si>
  <si>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</si>
  <si>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</si>
  <si>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</si>
  <si>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</si>
  <si>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</si>
  <si>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</si>
  <si>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</si>
  <si>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</si>
  <si>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</si>
  <si>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</si>
  <si>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</si>
  <si>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</si>
  <si>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</si>
  <si>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</si>
  <si>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</si>
  <si>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</si>
  <si>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</si>
  <si>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</si>
  <si>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</si>
  <si>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</si>
  <si>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</si>
  <si>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</si>
  <si>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</si>
  <si>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</si>
  <si>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</si>
  <si>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</si>
  <si>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</si>
  <si>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</si>
  <si>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</si>
  <si>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</si>
  <si>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</si>
  <si>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</si>
  <si>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</si>
  <si>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</si>
  <si>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</si>
  <si>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</si>
  <si>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</si>
  <si>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</si>
  <si>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</si>
  <si>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</si>
  <si>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</si>
  <si>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</si>
  <si>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</si>
  <si>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</si>
  <si>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</si>
  <si>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</si>
  <si>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</si>
  <si>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</si>
  <si>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</si>
  <si>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</si>
  <si>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</si>
  <si>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</si>
  <si>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</si>
  <si>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</si>
  <si>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</si>
  <si>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</si>
  <si>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</si>
  <si>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</si>
  <si>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</si>
  <si>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</si>
  <si>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</si>
  <si>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</si>
  <si>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</si>
  <si>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</si>
  <si>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</si>
  <si>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</si>
  <si>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</si>
  <si>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</si>
  <si>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</si>
  <si>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</si>
  <si>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</si>
  <si>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</si>
  <si>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</si>
  <si>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</si>
  <si>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</si>
  <si>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</si>
  <si>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</si>
  <si>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</si>
  <si>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</si>
  <si>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</si>
  <si>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</si>
  <si>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</si>
  <si>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</si>
  <si>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</si>
  <si>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</si>
  <si>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</si>
  <si>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</si>
  <si>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</si>
  <si>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</si>
  <si>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</si>
  <si>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</si>
  <si>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</si>
  <si>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</si>
  <si>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</si>
  <si>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</si>
  <si>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</si>
  <si>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</si>
  <si>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</si>
  <si>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</si>
  <si>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</si>
  <si>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</si>
  <si>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</si>
  <si>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</si>
  <si>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</si>
  <si>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</si>
  <si>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</si>
  <si>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</si>
  <si>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</si>
  <si>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</si>
  <si>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</si>
  <si>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</si>
  <si>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</si>
  <si>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</si>
  <si>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</si>
  <si>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</si>
  <si>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</si>
  <si>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Коммунальное хозяйство</t>
  </si>
  <si>
    <t>Охрана окружающей среды</t>
  </si>
  <si>
    <t>06</t>
  </si>
  <si>
    <t>Другие вопросы в области охраны окружающей среды</t>
  </si>
  <si>
    <t>Муниципальная программа 1. "Улучшение качества и безопасности жизни населения"</t>
  </si>
  <si>
    <t xml:space="preserve">Подпрограмма 8. "Охрана окружающей среды ЗАТО г. Североморск" </t>
  </si>
  <si>
    <t>0180000000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</si>
  <si>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</si>
  <si>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</si>
  <si>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</si>
  <si>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</si>
  <si>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</si>
  <si>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</si>
  <si>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</si>
  <si>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</si>
  <si>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</si>
  <si>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</si>
  <si>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Капитальные вложения в объекты государственной (муниципальной) собственности</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</si>
  <si>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</si>
  <si>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</si>
  <si>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</si>
  <si>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</si>
  <si>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</si>
  <si>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</si>
  <si>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</si>
  <si>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</si>
  <si>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</si>
  <si>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</si>
  <si>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</si>
  <si>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</si>
  <si>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</si>
  <si>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</si>
  <si>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</si>
  <si>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</si>
  <si>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</si>
  <si>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</si>
  <si>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</si>
  <si>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</si>
  <si>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</si>
  <si>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</si>
  <si>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</si>
  <si>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</si>
  <si>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</si>
  <si>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</si>
  <si>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</si>
  <si>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</si>
  <si>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</si>
  <si>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</si>
  <si>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</si>
  <si>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</si>
  <si>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</si>
  <si>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</si>
  <si>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</si>
  <si>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</si>
  <si>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</si>
  <si>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</si>
  <si>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</si>
  <si>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</si>
  <si>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</si>
  <si>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</si>
  <si>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</si>
  <si>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</si>
  <si>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</si>
  <si>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</si>
  <si>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</si>
  <si>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</si>
  <si>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</si>
  <si>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</si>
  <si>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</si>
  <si>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</si>
  <si>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</si>
  <si>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</si>
  <si>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</si>
  <si>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</si>
  <si>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</si>
  <si>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</si>
  <si>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</si>
  <si>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</si>
  <si>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</si>
  <si>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</si>
  <si>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</si>
  <si>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</si>
  <si>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</si>
  <si>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</si>
  <si>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</si>
  <si>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</si>
  <si>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</si>
  <si>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</si>
  <si>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</si>
  <si>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</si>
  <si>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</si>
  <si>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</si>
  <si>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</si>
  <si>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</si>
  <si>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</si>
  <si>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</si>
  <si>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</si>
  <si>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</si>
  <si>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800</t>
  </si>
  <si>
    <t>Жилищное хозяйство</t>
  </si>
  <si>
    <t>Прочая закупка товаров, работ и услуг для обеспечения государственных (муниципальных) нужд</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</si>
  <si>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</si>
  <si>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</si>
  <si>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</si>
  <si>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</si>
  <si>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</si>
  <si>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</si>
  <si>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</si>
  <si>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</si>
  <si>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</si>
  <si>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Транспорт</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</si>
  <si>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</si>
  <si>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</si>
  <si>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</si>
  <si>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</si>
  <si>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</si>
  <si>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</si>
  <si>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</si>
  <si>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</si>
  <si>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</si>
  <si>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</si>
  <si>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</si>
  <si>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</si>
  <si>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</si>
  <si>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</si>
  <si>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</si>
  <si>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</si>
  <si>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</si>
  <si>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</si>
  <si>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</si>
  <si>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</si>
  <si>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</si>
  <si>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</si>
  <si>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</si>
  <si>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</si>
  <si>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</si>
  <si>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</si>
  <si>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</si>
  <si>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</si>
  <si>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</si>
  <si>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</si>
  <si>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</si>
  <si>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</si>
  <si>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</si>
  <si>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</si>
  <si>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</si>
  <si>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</si>
  <si>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</si>
  <si>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</si>
  <si>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</si>
  <si>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</si>
  <si>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</si>
  <si>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</si>
  <si>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Субсидии на оказание услуг в сфере дополнительного образования (на конкурсной основе)</t>
  </si>
  <si>
    <t>02301М0730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</si>
  <si>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</si>
  <si>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</si>
  <si>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</si>
  <si>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</si>
  <si>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</si>
  <si>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</si>
  <si>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</si>
  <si>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</si>
  <si>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</si>
  <si>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</si>
  <si>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</si>
  <si>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</si>
  <si>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</si>
  <si>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</si>
  <si>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</si>
  <si>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</si>
  <si>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</si>
  <si>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</si>
  <si>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</si>
  <si>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</si>
  <si>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</si>
  <si>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</si>
  <si>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</si>
  <si>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</si>
  <si>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</si>
  <si>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</si>
  <si>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</si>
  <si>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</si>
  <si>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</si>
  <si>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</si>
  <si>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</si>
  <si>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</si>
  <si>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</si>
  <si>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</si>
  <si>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</si>
  <si>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</si>
  <si>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</si>
  <si>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</si>
  <si>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</si>
  <si>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</si>
  <si>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</si>
  <si>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</si>
  <si>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</si>
  <si>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</si>
  <si>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</si>
  <si>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</si>
  <si>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</si>
  <si>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</si>
  <si>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</si>
  <si>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</si>
  <si>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</si>
  <si>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</si>
  <si>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</si>
  <si>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</si>
  <si>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</si>
  <si>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</si>
  <si>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</si>
  <si>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</si>
  <si>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</si>
  <si>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</si>
  <si>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</si>
  <si>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</si>
  <si>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</si>
  <si>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</si>
  <si>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</si>
  <si>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</si>
  <si>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</si>
  <si>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</si>
  <si>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</si>
  <si>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</si>
  <si>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</si>
  <si>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</si>
  <si>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</si>
  <si>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</si>
  <si>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</si>
  <si>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</si>
  <si>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</si>
  <si>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</si>
  <si>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</si>
  <si>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01502М2280</t>
  </si>
  <si>
    <t>Управление культуры, спорта, молодежной политики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</si>
  <si>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</si>
  <si>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</si>
  <si>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</si>
  <si>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</si>
  <si>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</si>
  <si>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</si>
  <si>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</si>
  <si>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</si>
  <si>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</si>
  <si>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</si>
  <si>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</si>
  <si>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</si>
  <si>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</si>
  <si>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</si>
  <si>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</si>
  <si>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</si>
  <si>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</si>
  <si>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</si>
  <si>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</si>
  <si>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</si>
  <si>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</si>
  <si>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</si>
  <si>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</si>
  <si>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</si>
  <si>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</si>
  <si>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</si>
  <si>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</si>
  <si>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</si>
  <si>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</si>
  <si>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</si>
  <si>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</si>
  <si>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</si>
  <si>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</si>
  <si>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</si>
  <si>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</si>
  <si>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</si>
  <si>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</si>
  <si>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</si>
  <si>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</si>
  <si>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</si>
  <si>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</si>
  <si>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</si>
  <si>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</si>
  <si>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</si>
  <si>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</si>
  <si>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</si>
  <si>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</si>
  <si>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</si>
  <si>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</si>
  <si>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</si>
  <si>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</si>
  <si>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</si>
  <si>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</si>
  <si>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</si>
  <si>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</si>
  <si>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</si>
  <si>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</si>
  <si>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</si>
  <si>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</si>
  <si>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</si>
  <si>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</si>
  <si>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06401М1050</t>
  </si>
  <si>
    <t>06401S1100</t>
  </si>
  <si>
    <t>06301М1100</t>
  </si>
  <si>
    <t>06401М1100</t>
  </si>
  <si>
    <t xml:space="preserve">Подпрограмма 6. "Финансовое обеспечение, информационно - методическая и хозяйственная деятельность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</si>
  <si>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</si>
  <si>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</si>
  <si>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</si>
  <si>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</si>
  <si>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</si>
  <si>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</si>
  <si>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</si>
  <si>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</si>
  <si>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</si>
  <si>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</si>
  <si>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</si>
  <si>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</si>
  <si>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</si>
  <si>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</si>
  <si>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</si>
  <si>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06603S1100</t>
  </si>
  <si>
    <t>Комитет по развитию городского хозяйства администрации ЗАТО г. Североморск</t>
  </si>
  <si>
    <t>731</t>
  </si>
  <si>
    <t>90500М1050</t>
  </si>
  <si>
    <t>00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</si>
  <si>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</si>
  <si>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</si>
  <si>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</si>
  <si>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</si>
  <si>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</si>
  <si>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</si>
  <si>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</si>
  <si>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</si>
  <si>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</si>
  <si>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</si>
  <si>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</si>
  <si>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</si>
  <si>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</si>
  <si>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</si>
  <si>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</si>
  <si>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</si>
  <si>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</si>
  <si>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</si>
  <si>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</si>
  <si>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</si>
  <si>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</si>
  <si>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</si>
  <si>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</si>
  <si>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</si>
  <si>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</si>
  <si>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</si>
  <si>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</si>
  <si>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</si>
  <si>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</si>
  <si>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</si>
  <si>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</si>
  <si>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</si>
  <si>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</si>
  <si>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</si>
  <si>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</si>
  <si>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</si>
  <si>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</si>
  <si>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</si>
  <si>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</si>
  <si>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</si>
  <si>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</si>
  <si>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</si>
  <si>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</si>
  <si>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</si>
  <si>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</si>
  <si>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</si>
  <si>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</si>
  <si>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</si>
  <si>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</si>
  <si>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</si>
  <si>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</si>
  <si>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</si>
  <si>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</si>
  <si>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</si>
  <si>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</si>
  <si>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</si>
  <si>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</si>
  <si>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</si>
  <si>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</si>
  <si>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</si>
  <si>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</si>
  <si>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</si>
  <si>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</si>
  <si>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</si>
  <si>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</si>
  <si>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</si>
  <si>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</si>
  <si>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</si>
  <si>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</si>
  <si>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</si>
  <si>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</si>
  <si>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</si>
  <si>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</si>
  <si>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</si>
  <si>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</si>
  <si>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</si>
  <si>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</si>
  <si>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</si>
  <si>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</si>
  <si>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</si>
  <si>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</si>
  <si>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</si>
  <si>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</si>
  <si>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</si>
  <si>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</si>
  <si>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Реализация мероприятий, связанных со строительством котельной установки для нужд отопления и горячего водоснабжения</t>
  </si>
  <si>
    <t>04403М4130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</si>
  <si>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</si>
  <si>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</si>
  <si>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</si>
  <si>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</si>
  <si>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</si>
  <si>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</si>
  <si>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</si>
  <si>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</si>
  <si>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</si>
  <si>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</si>
  <si>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</si>
  <si>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</si>
  <si>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</si>
  <si>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</si>
  <si>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</si>
  <si>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</si>
  <si>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</si>
  <si>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</si>
  <si>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</si>
  <si>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</si>
  <si>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</si>
  <si>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</si>
  <si>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</si>
  <si>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</si>
  <si>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</si>
  <si>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</si>
  <si>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</si>
  <si>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</si>
  <si>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</si>
  <si>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</si>
  <si>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04602М2990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</si>
  <si>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</si>
  <si>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</si>
  <si>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</si>
  <si>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</si>
  <si>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</si>
  <si>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</si>
  <si>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</si>
  <si>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</si>
  <si>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</si>
  <si>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</si>
  <si>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</si>
  <si>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</si>
  <si>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</si>
  <si>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</si>
  <si>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</si>
  <si>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</si>
  <si>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</si>
  <si>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</si>
  <si>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</si>
  <si>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</si>
  <si>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</si>
  <si>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</si>
  <si>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</si>
  <si>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</si>
  <si>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</si>
  <si>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</si>
  <si>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</si>
  <si>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</si>
  <si>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</si>
  <si>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</si>
  <si>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</si>
  <si>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</si>
  <si>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</si>
  <si>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</si>
  <si>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</si>
  <si>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</si>
  <si>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</si>
  <si>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</si>
  <si>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</si>
  <si>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</si>
  <si>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</si>
  <si>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</si>
  <si>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</si>
  <si>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</si>
  <si>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</si>
  <si>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</si>
  <si>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</si>
  <si>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</si>
  <si>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</si>
  <si>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Подпрограмма 2. "Развитие физической культуры и спорта и формирование здорового образа жизни в ЗАТО г. Североморск"</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</si>
  <si>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</si>
  <si>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</si>
  <si>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</si>
  <si>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</si>
  <si>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</si>
  <si>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</si>
  <si>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</si>
  <si>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</si>
  <si>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</si>
  <si>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</si>
  <si>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</si>
  <si>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</si>
  <si>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</si>
  <si>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</si>
  <si>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</si>
  <si>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</si>
  <si>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</si>
  <si>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</si>
  <si>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</si>
  <si>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</si>
  <si>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</si>
  <si>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</si>
  <si>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</si>
  <si>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</si>
  <si>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</si>
  <si>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</si>
  <si>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</si>
  <si>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</si>
  <si>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</si>
  <si>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</si>
  <si>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</si>
  <si>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</si>
  <si>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</si>
  <si>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</si>
  <si>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</si>
  <si>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</si>
  <si>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</si>
  <si>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</si>
  <si>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</si>
  <si>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</si>
  <si>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</si>
  <si>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</si>
  <si>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</si>
  <si>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</si>
  <si>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</si>
  <si>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</si>
  <si>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</si>
  <si>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</si>
  <si>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</si>
  <si>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</si>
  <si>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</si>
  <si>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</si>
  <si>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</si>
  <si>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</si>
  <si>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</si>
  <si>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</si>
  <si>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</si>
  <si>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</si>
  <si>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</si>
  <si>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</si>
  <si>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</si>
  <si>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</si>
  <si>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</si>
  <si>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</si>
  <si>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</si>
  <si>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</si>
  <si>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</si>
  <si>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</si>
  <si>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</si>
  <si>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</si>
  <si>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</si>
  <si>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</si>
  <si>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</si>
  <si>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</si>
  <si>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</si>
  <si>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______________________________ "</t>
  </si>
  <si>
    <t xml:space="preserve"> Приложение № 7</t>
  </si>
  <si>
    <t>к Решению Совета депутатов ЗАТО г. Североморск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</si>
</sst>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00_р_._-;\-* #,##0.000_р_._-;_-* &quot;-&quot;??_р_._-;_-@_-"/>
  </numFmts>
  <fonts count="18"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sz val="10"/>
      <color theme="1"/>
      <name val="Times New Roman"/>
      <family val="1"/>
      <charset val="204"/>
    </font>
    <font>
      <sz val="10"/>
      <color rgb="FF000000"/>
      <name val="Times New Roman"/>
      <family val="1"/>
      <charset val="204"/>
    </font>
    <font>
      <sz val="10"/>
      <name val="Arial Cyr"/>
      <charset val="204"/>
    </font>
    <font>
      <sz val="10"/>
      <name val="Calibri"/>
      <family val="2"/>
      <charset val="204"/>
      <scheme val="minor"/>
    </font>
    <font>
      <b/>
      <sz val="10"/>
      <name val="Arial Cyr"/>
    </font>
    <font>
      <sz val="11"/>
      <name val="Calibri"/>
      <family val="2"/>
      <charset val="204"/>
      <scheme val="minor"/>
    </font>
    <font>
      <b/>
      <sz val="10"/>
      <color rgb="FF000000"/>
      <name val="Arial Cy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6" fillId="0" borderId="7">
      <alignment vertical="top" wrapText="1"/>
    </xf>
    <xf numFmtId="0" fontId="6" fillId="0" borderId="7">
      <alignment vertical="top" wrapText="1"/>
    </xf>
    <xf numFmtId="49" fontId="8" fillId="0" borderId="7">
      <alignment horizontal="center" vertical="top" shrinkToFit="1"/>
    </xf>
    <xf numFmtId="49" fontId="8" fillId="0" borderId="7">
      <alignment horizontal="center" vertical="top" shrinkToFit="1"/>
    </xf>
    <xf numFmtId="0" fontId="10" fillId="0" borderId="0">
      <alignment vertical="top" wrapText="1"/>
    </xf>
    <xf numFmtId="4" fontId="15" fillId="4" borderId="9">
      <alignment horizontal="right" vertical="top" shrinkToFit="1"/>
    </xf>
    <xf numFmtId="4" fontId="15" fillId="5" borderId="9">
      <alignment horizontal="right" vertical="top" shrinkToFit="1"/>
    </xf>
    <xf numFmtId="4" fontId="15" fillId="4" borderId="7">
      <alignment horizontal="right" vertical="top" shrinkToFit="1"/>
    </xf>
    <xf numFmtId="4" fontId="15" fillId="2" borderId="7">
      <alignment horizontal="right" vertical="top" shrinkToFit="1"/>
    </xf>
    <xf numFmtId="4" fontId="6" fillId="4" borderId="9">
      <alignment horizontal="right" vertical="top" shrinkToFit="1"/>
    </xf>
    <xf numFmtId="0" fontId="16" fillId="0" borderId="7">
      <alignment horizontal="left" vertical="top" wrapText="1"/>
    </xf>
    <xf numFmtId="4" fontId="15" fillId="5" borderId="7">
      <alignment horizontal="right" vertical="top" shrinkToFit="1"/>
    </xf>
    <xf numFmtId="49" fontId="17" fillId="0" borderId="10">
      <alignment horizontal="center"/>
    </xf>
    <xf numFmtId="4" fontId="15" fillId="5" borderId="7">
      <alignment horizontal="right" vertical="top" shrinkToFit="1"/>
    </xf>
    <xf numFmtId="0" fontId="11" fillId="0" borderId="0"/>
    <xf numFmtId="0" fontId="11" fillId="6" borderId="0"/>
    <xf numFmtId="0" fontId="10"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3">
    <xf numFmtId="0" fontId="0" fillId="0" borderId="0" xfId="0"/>
    <xf numFmtId="0" fontId="0" fillId="0" borderId="0" xfId="0" applyFont="1" applyFill="1" applyAlignment="1">
      <alignment vertical="top" wrapText="1"/>
    </xf>
    <xf numFmtId="164" fontId="3" fillId="0" borderId="0" xfId="1" applyFont="1" applyFill="1" applyAlignment="1">
      <alignment horizontal="right"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top" wrapText="1"/>
    </xf>
    <xf numFmtId="164" fontId="3" fillId="0" borderId="0" xfId="1" applyFont="1" applyAlignment="1">
      <alignment horizontal="right" vertical="center"/>
    </xf>
    <xf numFmtId="0" fontId="3" fillId="0" borderId="3" xfId="0" applyFont="1" applyFill="1" applyBorder="1" applyAlignment="1">
      <alignment horizontal="left" vertical="center" wrapText="1"/>
    </xf>
    <xf numFmtId="0" fontId="3" fillId="0" borderId="3" xfId="0" applyFont="1" applyFill="1" applyBorder="1" applyAlignment="1">
      <alignment horizontal="center" vertical="center" wrapText="1"/>
    </xf>
    <xf numFmtId="164" fontId="3" fillId="0" borderId="3" xfId="1" applyFont="1" applyFill="1" applyBorder="1" applyAlignment="1">
      <alignment horizontal="right" vertical="center" wrapText="1"/>
    </xf>
    <xf numFmtId="49" fontId="3"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3" xfId="0" applyNumberFormat="1" applyFont="1" applyFill="1" applyBorder="1" applyAlignment="1">
      <alignment vertical="top" wrapText="1"/>
    </xf>
    <xf numFmtId="0" fontId="3" fillId="0" borderId="3" xfId="0" applyFont="1" applyFill="1" applyBorder="1" applyAlignment="1">
      <alignment vertical="top" wrapText="1"/>
    </xf>
    <xf numFmtId="0" fontId="3" fillId="3" borderId="3" xfId="0" applyFont="1" applyFill="1" applyBorder="1" applyAlignment="1">
      <alignment vertical="center" wrapText="1"/>
    </xf>
    <xf numFmtId="0" fontId="3" fillId="0" borderId="3" xfId="0" applyFont="1" applyFill="1" applyBorder="1" applyAlignment="1">
      <alignment vertical="center" wrapText="1"/>
    </xf>
    <xf numFmtId="0" fontId="3" fillId="0" borderId="0" xfId="0" applyFont="1" applyFill="1" applyAlignment="1">
      <alignment vertical="top" wrapText="1"/>
    </xf>
    <xf numFmtId="0" fontId="3" fillId="0" borderId="7" xfId="2" applyNumberFormat="1" applyFont="1" applyFill="1" applyAlignment="1" applyProtection="1">
      <alignment horizontal="left" vertical="top" wrapText="1"/>
    </xf>
    <xf numFmtId="49" fontId="7" fillId="0" borderId="3" xfId="0" applyNumberFormat="1" applyFont="1" applyFill="1" applyBorder="1" applyAlignment="1">
      <alignment vertical="top" wrapText="1"/>
    </xf>
    <xf numFmtId="0" fontId="3" fillId="0" borderId="0" xfId="0" applyFont="1" applyFill="1" applyBorder="1" applyAlignment="1">
      <alignment horizontal="left" vertical="center" wrapText="1"/>
    </xf>
    <xf numFmtId="0" fontId="3" fillId="3" borderId="7" xfId="3" applyNumberFormat="1" applyFont="1" applyFill="1" applyAlignment="1" applyProtection="1">
      <alignment horizontal="left" vertical="top" wrapText="1"/>
      <protection locked="0"/>
    </xf>
    <xf numFmtId="0" fontId="3" fillId="3" borderId="3" xfId="0"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0" fontId="3" fillId="0" borderId="0" xfId="0" applyFont="1" applyFill="1" applyBorder="1" applyAlignment="1">
      <alignment wrapText="1"/>
    </xf>
    <xf numFmtId="0" fontId="3" fillId="0" borderId="3" xfId="0" applyFont="1" applyFill="1" applyBorder="1" applyAlignment="1" applyProtection="1">
      <alignment vertical="center" wrapText="1" readingOrder="1"/>
      <protection locked="0"/>
    </xf>
    <xf numFmtId="0" fontId="3" fillId="0" borderId="0" xfId="0" applyFont="1" applyFill="1" applyBorder="1" applyAlignment="1">
      <alignment vertical="top" wrapText="1"/>
    </xf>
    <xf numFmtId="49" fontId="3" fillId="0" borderId="7" xfId="4" applyNumberFormat="1" applyFont="1" applyFill="1" applyAlignment="1" applyProtection="1">
      <alignment horizontal="center" vertical="center" shrinkToFit="1"/>
    </xf>
    <xf numFmtId="0" fontId="0" fillId="3" borderId="0" xfId="0" applyFont="1" applyFill="1" applyAlignment="1">
      <alignment vertical="top" wrapText="1"/>
    </xf>
    <xf numFmtId="49" fontId="3" fillId="3" borderId="3" xfId="0" applyNumberFormat="1" applyFont="1" applyFill="1" applyBorder="1" applyAlignment="1">
      <alignment vertical="top" wrapText="1"/>
    </xf>
    <xf numFmtId="164" fontId="3" fillId="3" borderId="3" xfId="1" applyFont="1" applyFill="1" applyBorder="1" applyAlignment="1">
      <alignment horizontal="right" vertical="center" wrapText="1"/>
    </xf>
    <xf numFmtId="164" fontId="3" fillId="0" borderId="0" xfId="0" applyNumberFormat="1" applyFont="1" applyFill="1" applyAlignment="1">
      <alignment vertical="top" wrapText="1"/>
    </xf>
    <xf numFmtId="0" fontId="2" fillId="0" borderId="0" xfId="0" applyFont="1" applyFill="1" applyAlignment="1">
      <alignment vertical="top" wrapText="1"/>
    </xf>
    <xf numFmtId="0" fontId="3" fillId="0" borderId="7" xfId="2" applyNumberFormat="1" applyFont="1" applyFill="1" applyAlignment="1" applyProtection="1">
      <alignment horizontal="left" vertical="center" wrapText="1"/>
    </xf>
    <xf numFmtId="49" fontId="3" fillId="0" borderId="7" xfId="5" applyNumberFormat="1" applyFont="1" applyFill="1" applyAlignment="1" applyProtection="1">
      <alignment horizontal="center" vertical="center" shrinkToFit="1"/>
    </xf>
    <xf numFmtId="49" fontId="3" fillId="0" borderId="7" xfId="4" applyFont="1" applyAlignment="1">
      <alignment horizontal="center" vertical="center" shrinkToFit="1"/>
    </xf>
    <xf numFmtId="49" fontId="3" fillId="0" borderId="0" xfId="0" applyNumberFormat="1" applyFont="1" applyFill="1" applyBorder="1" applyAlignment="1">
      <alignment horizontal="center" vertical="center" wrapText="1"/>
    </xf>
    <xf numFmtId="0" fontId="3" fillId="3" borderId="3" xfId="0" applyFont="1" applyFill="1" applyBorder="1" applyAlignment="1">
      <alignment vertical="top" wrapText="1"/>
    </xf>
    <xf numFmtId="0" fontId="3" fillId="3" borderId="3" xfId="0" applyFont="1" applyFill="1" applyBorder="1" applyAlignment="1">
      <alignment horizontal="left" vertical="center" wrapText="1"/>
    </xf>
    <xf numFmtId="0" fontId="9" fillId="0" borderId="3" xfId="0" applyFont="1" applyFill="1" applyBorder="1" applyAlignment="1">
      <alignment vertical="center" wrapText="1"/>
    </xf>
    <xf numFmtId="0" fontId="9" fillId="0" borderId="3" xfId="0" applyFont="1" applyFill="1" applyBorder="1" applyAlignment="1">
      <alignment horizontal="left" vertical="center" wrapText="1"/>
    </xf>
    <xf numFmtId="164" fontId="0" fillId="0" borderId="0" xfId="0" applyNumberFormat="1" applyFont="1" applyFill="1" applyAlignment="1">
      <alignment vertical="top" wrapText="1"/>
    </xf>
    <xf numFmtId="166" fontId="3" fillId="0" borderId="3" xfId="1" applyNumberFormat="1" applyFont="1" applyFill="1" applyBorder="1" applyAlignment="1">
      <alignment horizontal="right" vertical="center" wrapText="1"/>
    </xf>
    <xf numFmtId="0" fontId="7" fillId="0" borderId="8" xfId="0" applyFont="1" applyFill="1" applyBorder="1" applyAlignment="1">
      <alignment vertical="center" wrapText="1"/>
    </xf>
    <xf numFmtId="164" fontId="3" fillId="0" borderId="3" xfId="1" applyFont="1" applyFill="1" applyBorder="1" applyAlignment="1">
      <alignment horizontal="center" vertical="center" wrapText="1"/>
    </xf>
    <xf numFmtId="49" fontId="3" fillId="3" borderId="3" xfId="0" applyNumberFormat="1" applyFont="1" applyFill="1" applyBorder="1" applyAlignment="1">
      <alignment vertical="center" wrapText="1"/>
    </xf>
    <xf numFmtId="0" fontId="3" fillId="0" borderId="3" xfId="0" applyFont="1" applyFill="1" applyBorder="1" applyAlignment="1">
      <alignment horizontal="left" vertical="top" wrapText="1"/>
    </xf>
    <xf numFmtId="0" fontId="3" fillId="0" borderId="7" xfId="3" applyNumberFormat="1" applyFont="1" applyProtection="1">
      <alignment vertical="top" wrapText="1"/>
    </xf>
    <xf numFmtId="49" fontId="4" fillId="3" borderId="3" xfId="0" applyNumberFormat="1" applyFont="1" applyFill="1" applyBorder="1" applyAlignment="1">
      <alignment vertical="top" wrapText="1"/>
    </xf>
    <xf numFmtId="49" fontId="4" fillId="3" borderId="3" xfId="0" applyNumberFormat="1" applyFont="1" applyFill="1" applyBorder="1" applyAlignment="1">
      <alignment horizontal="center" vertical="center" wrapText="1"/>
    </xf>
    <xf numFmtId="164" fontId="4" fillId="3" borderId="3" xfId="1" applyFont="1" applyFill="1" applyBorder="1" applyAlignment="1">
      <alignment horizontal="right" vertical="center"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11" fillId="0" borderId="0" xfId="1" applyFont="1" applyFill="1" applyBorder="1" applyAlignment="1">
      <alignment horizontal="right" vertical="center" shrinkToFit="1"/>
    </xf>
    <xf numFmtId="4" fontId="3" fillId="0" borderId="0" xfId="0" applyNumberFormat="1" applyFont="1" applyFill="1"/>
    <xf numFmtId="164" fontId="12" fillId="0" borderId="0" xfId="1" applyFont="1" applyFill="1" applyAlignment="1">
      <alignment horizontal="right" vertical="top" wrapText="1"/>
    </xf>
    <xf numFmtId="164" fontId="13" fillId="0" borderId="0" xfId="1" applyFont="1" applyFill="1" applyBorder="1" applyAlignment="1" applyProtection="1">
      <alignment horizontal="right" vertical="top" shrinkToFit="1"/>
    </xf>
    <xf numFmtId="164" fontId="12" fillId="0" borderId="0" xfId="1" applyFont="1" applyFill="1" applyBorder="1" applyAlignment="1">
      <alignment horizontal="right" vertical="top" wrapText="1"/>
    </xf>
    <xf numFmtId="164" fontId="14" fillId="0" borderId="0" xfId="1" applyFont="1" applyFill="1" applyAlignment="1">
      <alignment horizontal="right" vertical="top" wrapText="1"/>
    </xf>
    <xf numFmtId="0" fontId="12" fillId="0" borderId="0" xfId="0" applyFont="1" applyFill="1" applyAlignment="1">
      <alignment vertical="top" wrapText="1"/>
    </xf>
    <xf numFmtId="164" fontId="3" fillId="0" borderId="3" xfId="1" applyFont="1" applyFill="1" applyBorder="1" applyAlignment="1">
      <alignment horizontal="center" vertical="center" wrapText="1"/>
    </xf>
    <xf numFmtId="164" fontId="5" fillId="0" borderId="3" xfId="1" applyFont="1" applyFill="1" applyBorder="1" applyAlignment="1">
      <alignment horizontal="center" vertical="center" wrapText="1"/>
    </xf>
    <xf numFmtId="49" fontId="3" fillId="0" borderId="3" xfId="0" applyNumberFormat="1" applyFont="1" applyFill="1" applyBorder="1" applyAlignment="1">
      <alignment horizontal="center" vertical="top"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5" fillId="0" borderId="4" xfId="1" applyFont="1" applyFill="1" applyBorder="1" applyAlignment="1">
      <alignment horizontal="center" vertical="center" wrapText="1"/>
    </xf>
    <xf numFmtId="164" fontId="5" fillId="0" borderId="6" xfId="1" applyFont="1" applyFill="1" applyBorder="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Alignment="1">
      <alignment horizontal="right" vertical="center" wrapText="1"/>
    </xf>
    <xf numFmtId="0" fontId="3" fillId="0" borderId="0" xfId="0" applyFont="1" applyFill="1" applyAlignment="1">
      <alignment horizontal="right" vertical="center" wrapText="1"/>
    </xf>
  </cellXfs>
  <cellStyles count="21">
    <cellStyle name="xl29" xfId="7"/>
    <cellStyle name="xl30" xfId="8"/>
    <cellStyle name="xl31" xfId="5"/>
    <cellStyle name="xl33 2" xfId="2"/>
    <cellStyle name="xl34 2" xfId="4"/>
    <cellStyle name="xl35" xfId="9"/>
    <cellStyle name="xl36" xfId="10"/>
    <cellStyle name="xl37 2" xfId="11"/>
    <cellStyle name="xl39" xfId="12"/>
    <cellStyle name="xl40" xfId="3"/>
    <cellStyle name="xl41" xfId="13"/>
    <cellStyle name="xl45" xfId="14"/>
    <cellStyle name="xl64" xfId="15"/>
    <cellStyle name="Обычный" xfId="0" builtinId="0"/>
    <cellStyle name="Обычный 2" xfId="16"/>
    <cellStyle name="Обычный 3" xfId="17"/>
    <cellStyle name="Обычный 4" xfId="6"/>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89"/>
  <sheetViews>
    <sheetView tabSelected="1" zoomScale="90" zoomScaleNormal="90" workbookViewId="0">
      <selection activeCell="M6" sqref="M6"/>
    </sheetView>
  </sheetViews>
  <sheetFormatPr defaultRowHeight="15" x14ac:dyDescent="0.25"/>
  <cols>
    <col min="1" max="1" width="52.5703125" style="15" customWidth="1"/>
    <col min="2" max="3" width="7" style="3" customWidth="1"/>
    <col min="4" max="4" width="6.7109375" style="3" customWidth="1"/>
    <col min="5" max="5" width="12.42578125" style="3" customWidth="1"/>
    <col min="6" max="6" width="7" style="3" customWidth="1"/>
    <col min="7" max="9" width="17.140625" style="2" hidden="1" customWidth="1"/>
    <col min="10" max="10" width="16.140625" style="2" hidden="1" customWidth="1"/>
    <col min="11" max="12" width="17.28515625" style="2" customWidth="1"/>
    <col min="13" max="13" width="9.140625" style="1"/>
    <col min="14" max="14" width="17.85546875" style="1" customWidth="1"/>
    <col min="15" max="216" width="9.140625" style="1"/>
    <col min="217" max="217" width="40.140625" style="1" customWidth="1"/>
    <col min="218" max="218" width="6.5703125" style="1" customWidth="1"/>
    <col min="219" max="219" width="5.85546875" style="1" customWidth="1"/>
    <col min="220" max="220" width="7.28515625" style="1" customWidth="1"/>
    <col min="221" max="221" width="7.42578125" style="1" customWidth="1"/>
    <col min="222" max="222" width="16" style="1" bestFit="1" customWidth="1"/>
    <col min="223" max="223" width="14.85546875" style="1" customWidth="1"/>
    <col min="224" max="472" width="9.140625" style="1"/>
    <col min="473" max="473" width="40.140625" style="1" customWidth="1"/>
    <col min="474" max="474" width="6.5703125" style="1" customWidth="1"/>
    <col min="475" max="475" width="5.85546875" style="1" customWidth="1"/>
    <col min="476" max="476" width="7.28515625" style="1" customWidth="1"/>
    <col min="477" max="477" width="7.42578125" style="1" customWidth="1"/>
    <col min="478" max="478" width="16" style="1" bestFit="1" customWidth="1"/>
    <col min="479" max="479" width="14.85546875" style="1" customWidth="1"/>
    <col min="480" max="728" width="9.140625" style="1"/>
    <col min="729" max="729" width="40.140625" style="1" customWidth="1"/>
    <col min="730" max="730" width="6.5703125" style="1" customWidth="1"/>
    <col min="731" max="731" width="5.85546875" style="1" customWidth="1"/>
    <col min="732" max="732" width="7.28515625" style="1" customWidth="1"/>
    <col min="733" max="733" width="7.42578125" style="1" customWidth="1"/>
    <col min="734" max="734" width="16" style="1" bestFit="1" customWidth="1"/>
    <col min="735" max="735" width="14.85546875" style="1" customWidth="1"/>
    <col min="736" max="984" width="9.140625" style="1"/>
    <col min="985" max="985" width="40.140625" style="1" customWidth="1"/>
    <col min="986" max="986" width="6.5703125" style="1" customWidth="1"/>
    <col min="987" max="987" width="5.85546875" style="1" customWidth="1"/>
    <col min="988" max="988" width="7.28515625" style="1" customWidth="1"/>
    <col min="989" max="989" width="7.42578125" style="1" customWidth="1"/>
    <col min="990" max="990" width="16" style="1" bestFit="1" customWidth="1"/>
    <col min="991" max="991" width="14.85546875" style="1" customWidth="1"/>
    <col min="992" max="1240" width="9.140625" style="1"/>
    <col min="1241" max="1241" width="40.140625" style="1" customWidth="1"/>
    <col min="1242" max="1242" width="6.5703125" style="1" customWidth="1"/>
    <col min="1243" max="1243" width="5.85546875" style="1" customWidth="1"/>
    <col min="1244" max="1244" width="7.28515625" style="1" customWidth="1"/>
    <col min="1245" max="1245" width="7.42578125" style="1" customWidth="1"/>
    <col min="1246" max="1246" width="16" style="1" bestFit="1" customWidth="1"/>
    <col min="1247" max="1247" width="14.85546875" style="1" customWidth="1"/>
    <col min="1248" max="1496" width="9.140625" style="1"/>
    <col min="1497" max="1497" width="40.140625" style="1" customWidth="1"/>
    <col min="1498" max="1498" width="6.5703125" style="1" customWidth="1"/>
    <col min="1499" max="1499" width="5.85546875" style="1" customWidth="1"/>
    <col min="1500" max="1500" width="7.28515625" style="1" customWidth="1"/>
    <col min="1501" max="1501" width="7.42578125" style="1" customWidth="1"/>
    <col min="1502" max="1502" width="16" style="1" bestFit="1" customWidth="1"/>
    <col min="1503" max="1503" width="14.85546875" style="1" customWidth="1"/>
    <col min="1504" max="1752" width="9.140625" style="1"/>
    <col min="1753" max="1753" width="40.140625" style="1" customWidth="1"/>
    <col min="1754" max="1754" width="6.5703125" style="1" customWidth="1"/>
    <col min="1755" max="1755" width="5.85546875" style="1" customWidth="1"/>
    <col min="1756" max="1756" width="7.28515625" style="1" customWidth="1"/>
    <col min="1757" max="1757" width="7.42578125" style="1" customWidth="1"/>
    <col min="1758" max="1758" width="16" style="1" bestFit="1" customWidth="1"/>
    <col min="1759" max="1759" width="14.85546875" style="1" customWidth="1"/>
    <col min="1760" max="2008" width="9.140625" style="1"/>
    <col min="2009" max="2009" width="40.140625" style="1" customWidth="1"/>
    <col min="2010" max="2010" width="6.5703125" style="1" customWidth="1"/>
    <col min="2011" max="2011" width="5.85546875" style="1" customWidth="1"/>
    <col min="2012" max="2012" width="7.28515625" style="1" customWidth="1"/>
    <col min="2013" max="2013" width="7.42578125" style="1" customWidth="1"/>
    <col min="2014" max="2014" width="16" style="1" bestFit="1" customWidth="1"/>
    <col min="2015" max="2015" width="14.85546875" style="1" customWidth="1"/>
    <col min="2016" max="2264" width="9.140625" style="1"/>
    <col min="2265" max="2265" width="40.140625" style="1" customWidth="1"/>
    <col min="2266" max="2266" width="6.5703125" style="1" customWidth="1"/>
    <col min="2267" max="2267" width="5.85546875" style="1" customWidth="1"/>
    <col min="2268" max="2268" width="7.28515625" style="1" customWidth="1"/>
    <col min="2269" max="2269" width="7.42578125" style="1" customWidth="1"/>
    <col min="2270" max="2270" width="16" style="1" bestFit="1" customWidth="1"/>
    <col min="2271" max="2271" width="14.85546875" style="1" customWidth="1"/>
    <col min="2272" max="2520" width="9.140625" style="1"/>
    <col min="2521" max="2521" width="40.140625" style="1" customWidth="1"/>
    <col min="2522" max="2522" width="6.5703125" style="1" customWidth="1"/>
    <col min="2523" max="2523" width="5.85546875" style="1" customWidth="1"/>
    <col min="2524" max="2524" width="7.28515625" style="1" customWidth="1"/>
    <col min="2525" max="2525" width="7.42578125" style="1" customWidth="1"/>
    <col min="2526" max="2526" width="16" style="1" bestFit="1" customWidth="1"/>
    <col min="2527" max="2527" width="14.85546875" style="1" customWidth="1"/>
    <col min="2528" max="2776" width="9.140625" style="1"/>
    <col min="2777" max="2777" width="40.140625" style="1" customWidth="1"/>
    <col min="2778" max="2778" width="6.5703125" style="1" customWidth="1"/>
    <col min="2779" max="2779" width="5.85546875" style="1" customWidth="1"/>
    <col min="2780" max="2780" width="7.28515625" style="1" customWidth="1"/>
    <col min="2781" max="2781" width="7.42578125" style="1" customWidth="1"/>
    <col min="2782" max="2782" width="16" style="1" bestFit="1" customWidth="1"/>
    <col min="2783" max="2783" width="14.85546875" style="1" customWidth="1"/>
    <col min="2784" max="3032" width="9.140625" style="1"/>
    <col min="3033" max="3033" width="40.140625" style="1" customWidth="1"/>
    <col min="3034" max="3034" width="6.5703125" style="1" customWidth="1"/>
    <col min="3035" max="3035" width="5.85546875" style="1" customWidth="1"/>
    <col min="3036" max="3036" width="7.28515625" style="1" customWidth="1"/>
    <col min="3037" max="3037" width="7.42578125" style="1" customWidth="1"/>
    <col min="3038" max="3038" width="16" style="1" bestFit="1" customWidth="1"/>
    <col min="3039" max="3039" width="14.85546875" style="1" customWidth="1"/>
    <col min="3040" max="3288" width="9.140625" style="1"/>
    <col min="3289" max="3289" width="40.140625" style="1" customWidth="1"/>
    <col min="3290" max="3290" width="6.5703125" style="1" customWidth="1"/>
    <col min="3291" max="3291" width="5.85546875" style="1" customWidth="1"/>
    <col min="3292" max="3292" width="7.28515625" style="1" customWidth="1"/>
    <col min="3293" max="3293" width="7.42578125" style="1" customWidth="1"/>
    <col min="3294" max="3294" width="16" style="1" bestFit="1" customWidth="1"/>
    <col min="3295" max="3295" width="14.85546875" style="1" customWidth="1"/>
    <col min="3296" max="3544" width="9.140625" style="1"/>
    <col min="3545" max="3545" width="40.140625" style="1" customWidth="1"/>
    <col min="3546" max="3546" width="6.5703125" style="1" customWidth="1"/>
    <col min="3547" max="3547" width="5.85546875" style="1" customWidth="1"/>
    <col min="3548" max="3548" width="7.28515625" style="1" customWidth="1"/>
    <col min="3549" max="3549" width="7.42578125" style="1" customWidth="1"/>
    <col min="3550" max="3550" width="16" style="1" bestFit="1" customWidth="1"/>
    <col min="3551" max="3551" width="14.85546875" style="1" customWidth="1"/>
    <col min="3552" max="3800" width="9.140625" style="1"/>
    <col min="3801" max="3801" width="40.140625" style="1" customWidth="1"/>
    <col min="3802" max="3802" width="6.5703125" style="1" customWidth="1"/>
    <col min="3803" max="3803" width="5.85546875" style="1" customWidth="1"/>
    <col min="3804" max="3804" width="7.28515625" style="1" customWidth="1"/>
    <col min="3805" max="3805" width="7.42578125" style="1" customWidth="1"/>
    <col min="3806" max="3806" width="16" style="1" bestFit="1" customWidth="1"/>
    <col min="3807" max="3807" width="14.85546875" style="1" customWidth="1"/>
    <col min="3808" max="4056" width="9.140625" style="1"/>
    <col min="4057" max="4057" width="40.140625" style="1" customWidth="1"/>
    <col min="4058" max="4058" width="6.5703125" style="1" customWidth="1"/>
    <col min="4059" max="4059" width="5.85546875" style="1" customWidth="1"/>
    <col min="4060" max="4060" width="7.28515625" style="1" customWidth="1"/>
    <col min="4061" max="4061" width="7.42578125" style="1" customWidth="1"/>
    <col min="4062" max="4062" width="16" style="1" bestFit="1" customWidth="1"/>
    <col min="4063" max="4063" width="14.85546875" style="1" customWidth="1"/>
    <col min="4064" max="4312" width="9.140625" style="1"/>
    <col min="4313" max="4313" width="40.140625" style="1" customWidth="1"/>
    <col min="4314" max="4314" width="6.5703125" style="1" customWidth="1"/>
    <col min="4315" max="4315" width="5.85546875" style="1" customWidth="1"/>
    <col min="4316" max="4316" width="7.28515625" style="1" customWidth="1"/>
    <col min="4317" max="4317" width="7.42578125" style="1" customWidth="1"/>
    <col min="4318" max="4318" width="16" style="1" bestFit="1" customWidth="1"/>
    <col min="4319" max="4319" width="14.85546875" style="1" customWidth="1"/>
    <col min="4320" max="4568" width="9.140625" style="1"/>
    <col min="4569" max="4569" width="40.140625" style="1" customWidth="1"/>
    <col min="4570" max="4570" width="6.5703125" style="1" customWidth="1"/>
    <col min="4571" max="4571" width="5.85546875" style="1" customWidth="1"/>
    <col min="4572" max="4572" width="7.28515625" style="1" customWidth="1"/>
    <col min="4573" max="4573" width="7.42578125" style="1" customWidth="1"/>
    <col min="4574" max="4574" width="16" style="1" bestFit="1" customWidth="1"/>
    <col min="4575" max="4575" width="14.85546875" style="1" customWidth="1"/>
    <col min="4576" max="4824" width="9.140625" style="1"/>
    <col min="4825" max="4825" width="40.140625" style="1" customWidth="1"/>
    <col min="4826" max="4826" width="6.5703125" style="1" customWidth="1"/>
    <col min="4827" max="4827" width="5.85546875" style="1" customWidth="1"/>
    <col min="4828" max="4828" width="7.28515625" style="1" customWidth="1"/>
    <col min="4829" max="4829" width="7.42578125" style="1" customWidth="1"/>
    <col min="4830" max="4830" width="16" style="1" bestFit="1" customWidth="1"/>
    <col min="4831" max="4831" width="14.85546875" style="1" customWidth="1"/>
    <col min="4832" max="5080" width="9.140625" style="1"/>
    <col min="5081" max="5081" width="40.140625" style="1" customWidth="1"/>
    <col min="5082" max="5082" width="6.5703125" style="1" customWidth="1"/>
    <col min="5083" max="5083" width="5.85546875" style="1" customWidth="1"/>
    <col min="5084" max="5084" width="7.28515625" style="1" customWidth="1"/>
    <col min="5085" max="5085" width="7.42578125" style="1" customWidth="1"/>
    <col min="5086" max="5086" width="16" style="1" bestFit="1" customWidth="1"/>
    <col min="5087" max="5087" width="14.85546875" style="1" customWidth="1"/>
    <col min="5088" max="5336" width="9.140625" style="1"/>
    <col min="5337" max="5337" width="40.140625" style="1" customWidth="1"/>
    <col min="5338" max="5338" width="6.5703125" style="1" customWidth="1"/>
    <col min="5339" max="5339" width="5.85546875" style="1" customWidth="1"/>
    <col min="5340" max="5340" width="7.28515625" style="1" customWidth="1"/>
    <col min="5341" max="5341" width="7.42578125" style="1" customWidth="1"/>
    <col min="5342" max="5342" width="16" style="1" bestFit="1" customWidth="1"/>
    <col min="5343" max="5343" width="14.85546875" style="1" customWidth="1"/>
    <col min="5344" max="5592" width="9.140625" style="1"/>
    <col min="5593" max="5593" width="40.140625" style="1" customWidth="1"/>
    <col min="5594" max="5594" width="6.5703125" style="1" customWidth="1"/>
    <col min="5595" max="5595" width="5.85546875" style="1" customWidth="1"/>
    <col min="5596" max="5596" width="7.28515625" style="1" customWidth="1"/>
    <col min="5597" max="5597" width="7.42578125" style="1" customWidth="1"/>
    <col min="5598" max="5598" width="16" style="1" bestFit="1" customWidth="1"/>
    <col min="5599" max="5599" width="14.85546875" style="1" customWidth="1"/>
    <col min="5600" max="5848" width="9.140625" style="1"/>
    <col min="5849" max="5849" width="40.140625" style="1" customWidth="1"/>
    <col min="5850" max="5850" width="6.5703125" style="1" customWidth="1"/>
    <col min="5851" max="5851" width="5.85546875" style="1" customWidth="1"/>
    <col min="5852" max="5852" width="7.28515625" style="1" customWidth="1"/>
    <col min="5853" max="5853" width="7.42578125" style="1" customWidth="1"/>
    <col min="5854" max="5854" width="16" style="1" bestFit="1" customWidth="1"/>
    <col min="5855" max="5855" width="14.85546875" style="1" customWidth="1"/>
    <col min="5856" max="6104" width="9.140625" style="1"/>
    <col min="6105" max="6105" width="40.140625" style="1" customWidth="1"/>
    <col min="6106" max="6106" width="6.5703125" style="1" customWidth="1"/>
    <col min="6107" max="6107" width="5.85546875" style="1" customWidth="1"/>
    <col min="6108" max="6108" width="7.28515625" style="1" customWidth="1"/>
    <col min="6109" max="6109" width="7.42578125" style="1" customWidth="1"/>
    <col min="6110" max="6110" width="16" style="1" bestFit="1" customWidth="1"/>
    <col min="6111" max="6111" width="14.85546875" style="1" customWidth="1"/>
    <col min="6112" max="6360" width="9.140625" style="1"/>
    <col min="6361" max="6361" width="40.140625" style="1" customWidth="1"/>
    <col min="6362" max="6362" width="6.5703125" style="1" customWidth="1"/>
    <col min="6363" max="6363" width="5.85546875" style="1" customWidth="1"/>
    <col min="6364" max="6364" width="7.28515625" style="1" customWidth="1"/>
    <col min="6365" max="6365" width="7.42578125" style="1" customWidth="1"/>
    <col min="6366" max="6366" width="16" style="1" bestFit="1" customWidth="1"/>
    <col min="6367" max="6367" width="14.85546875" style="1" customWidth="1"/>
    <col min="6368" max="6616" width="9.140625" style="1"/>
    <col min="6617" max="6617" width="40.140625" style="1" customWidth="1"/>
    <col min="6618" max="6618" width="6.5703125" style="1" customWidth="1"/>
    <col min="6619" max="6619" width="5.85546875" style="1" customWidth="1"/>
    <col min="6620" max="6620" width="7.28515625" style="1" customWidth="1"/>
    <col min="6621" max="6621" width="7.42578125" style="1" customWidth="1"/>
    <col min="6622" max="6622" width="16" style="1" bestFit="1" customWidth="1"/>
    <col min="6623" max="6623" width="14.85546875" style="1" customWidth="1"/>
    <col min="6624" max="6872" width="9.140625" style="1"/>
    <col min="6873" max="6873" width="40.140625" style="1" customWidth="1"/>
    <col min="6874" max="6874" width="6.5703125" style="1" customWidth="1"/>
    <col min="6875" max="6875" width="5.85546875" style="1" customWidth="1"/>
    <col min="6876" max="6876" width="7.28515625" style="1" customWidth="1"/>
    <col min="6877" max="6877" width="7.42578125" style="1" customWidth="1"/>
    <col min="6878" max="6878" width="16" style="1" bestFit="1" customWidth="1"/>
    <col min="6879" max="6879" width="14.85546875" style="1" customWidth="1"/>
    <col min="6880" max="7128" width="9.140625" style="1"/>
    <col min="7129" max="7129" width="40.140625" style="1" customWidth="1"/>
    <col min="7130" max="7130" width="6.5703125" style="1" customWidth="1"/>
    <col min="7131" max="7131" width="5.85546875" style="1" customWidth="1"/>
    <col min="7132" max="7132" width="7.28515625" style="1" customWidth="1"/>
    <col min="7133" max="7133" width="7.42578125" style="1" customWidth="1"/>
    <col min="7134" max="7134" width="16" style="1" bestFit="1" customWidth="1"/>
    <col min="7135" max="7135" width="14.85546875" style="1" customWidth="1"/>
    <col min="7136" max="7384" width="9.140625" style="1"/>
    <col min="7385" max="7385" width="40.140625" style="1" customWidth="1"/>
    <col min="7386" max="7386" width="6.5703125" style="1" customWidth="1"/>
    <col min="7387" max="7387" width="5.85546875" style="1" customWidth="1"/>
    <col min="7388" max="7388" width="7.28515625" style="1" customWidth="1"/>
    <col min="7389" max="7389" width="7.42578125" style="1" customWidth="1"/>
    <col min="7390" max="7390" width="16" style="1" bestFit="1" customWidth="1"/>
    <col min="7391" max="7391" width="14.85546875" style="1" customWidth="1"/>
    <col min="7392" max="7640" width="9.140625" style="1"/>
    <col min="7641" max="7641" width="40.140625" style="1" customWidth="1"/>
    <col min="7642" max="7642" width="6.5703125" style="1" customWidth="1"/>
    <col min="7643" max="7643" width="5.85546875" style="1" customWidth="1"/>
    <col min="7644" max="7644" width="7.28515625" style="1" customWidth="1"/>
    <col min="7645" max="7645" width="7.42578125" style="1" customWidth="1"/>
    <col min="7646" max="7646" width="16" style="1" bestFit="1" customWidth="1"/>
    <col min="7647" max="7647" width="14.85546875" style="1" customWidth="1"/>
    <col min="7648" max="7896" width="9.140625" style="1"/>
    <col min="7897" max="7897" width="40.140625" style="1" customWidth="1"/>
    <col min="7898" max="7898" width="6.5703125" style="1" customWidth="1"/>
    <col min="7899" max="7899" width="5.85546875" style="1" customWidth="1"/>
    <col min="7900" max="7900" width="7.28515625" style="1" customWidth="1"/>
    <col min="7901" max="7901" width="7.42578125" style="1" customWidth="1"/>
    <col min="7902" max="7902" width="16" style="1" bestFit="1" customWidth="1"/>
    <col min="7903" max="7903" width="14.85546875" style="1" customWidth="1"/>
    <col min="7904" max="8152" width="9.140625" style="1"/>
    <col min="8153" max="8153" width="40.140625" style="1" customWidth="1"/>
    <col min="8154" max="8154" width="6.5703125" style="1" customWidth="1"/>
    <col min="8155" max="8155" width="5.85546875" style="1" customWidth="1"/>
    <col min="8156" max="8156" width="7.28515625" style="1" customWidth="1"/>
    <col min="8157" max="8157" width="7.42578125" style="1" customWidth="1"/>
    <col min="8158" max="8158" width="16" style="1" bestFit="1" customWidth="1"/>
    <col min="8159" max="8159" width="14.85546875" style="1" customWidth="1"/>
    <col min="8160" max="8408" width="9.140625" style="1"/>
    <col min="8409" max="8409" width="40.140625" style="1" customWidth="1"/>
    <col min="8410" max="8410" width="6.5703125" style="1" customWidth="1"/>
    <col min="8411" max="8411" width="5.85546875" style="1" customWidth="1"/>
    <col min="8412" max="8412" width="7.28515625" style="1" customWidth="1"/>
    <col min="8413" max="8413" width="7.42578125" style="1" customWidth="1"/>
    <col min="8414" max="8414" width="16" style="1" bestFit="1" customWidth="1"/>
    <col min="8415" max="8415" width="14.85546875" style="1" customWidth="1"/>
    <col min="8416" max="8664" width="9.140625" style="1"/>
    <col min="8665" max="8665" width="40.140625" style="1" customWidth="1"/>
    <col min="8666" max="8666" width="6.5703125" style="1" customWidth="1"/>
    <col min="8667" max="8667" width="5.85546875" style="1" customWidth="1"/>
    <col min="8668" max="8668" width="7.28515625" style="1" customWidth="1"/>
    <col min="8669" max="8669" width="7.42578125" style="1" customWidth="1"/>
    <col min="8670" max="8670" width="16" style="1" bestFit="1" customWidth="1"/>
    <col min="8671" max="8671" width="14.85546875" style="1" customWidth="1"/>
    <col min="8672" max="8920" width="9.140625" style="1"/>
    <col min="8921" max="8921" width="40.140625" style="1" customWidth="1"/>
    <col min="8922" max="8922" width="6.5703125" style="1" customWidth="1"/>
    <col min="8923" max="8923" width="5.85546875" style="1" customWidth="1"/>
    <col min="8924" max="8924" width="7.28515625" style="1" customWidth="1"/>
    <col min="8925" max="8925" width="7.42578125" style="1" customWidth="1"/>
    <col min="8926" max="8926" width="16" style="1" bestFit="1" customWidth="1"/>
    <col min="8927" max="8927" width="14.85546875" style="1" customWidth="1"/>
    <col min="8928" max="9176" width="9.140625" style="1"/>
    <col min="9177" max="9177" width="40.140625" style="1" customWidth="1"/>
    <col min="9178" max="9178" width="6.5703125" style="1" customWidth="1"/>
    <col min="9179" max="9179" width="5.85546875" style="1" customWidth="1"/>
    <col min="9180" max="9180" width="7.28515625" style="1" customWidth="1"/>
    <col min="9181" max="9181" width="7.42578125" style="1" customWidth="1"/>
    <col min="9182" max="9182" width="16" style="1" bestFit="1" customWidth="1"/>
    <col min="9183" max="9183" width="14.85546875" style="1" customWidth="1"/>
    <col min="9184" max="9432" width="9.140625" style="1"/>
    <col min="9433" max="9433" width="40.140625" style="1" customWidth="1"/>
    <col min="9434" max="9434" width="6.5703125" style="1" customWidth="1"/>
    <col min="9435" max="9435" width="5.85546875" style="1" customWidth="1"/>
    <col min="9436" max="9436" width="7.28515625" style="1" customWidth="1"/>
    <col min="9437" max="9437" width="7.42578125" style="1" customWidth="1"/>
    <col min="9438" max="9438" width="16" style="1" bestFit="1" customWidth="1"/>
    <col min="9439" max="9439" width="14.85546875" style="1" customWidth="1"/>
    <col min="9440" max="9688" width="9.140625" style="1"/>
    <col min="9689" max="9689" width="40.140625" style="1" customWidth="1"/>
    <col min="9690" max="9690" width="6.5703125" style="1" customWidth="1"/>
    <col min="9691" max="9691" width="5.85546875" style="1" customWidth="1"/>
    <col min="9692" max="9692" width="7.28515625" style="1" customWidth="1"/>
    <col min="9693" max="9693" width="7.42578125" style="1" customWidth="1"/>
    <col min="9694" max="9694" width="16" style="1" bestFit="1" customWidth="1"/>
    <col min="9695" max="9695" width="14.85546875" style="1" customWidth="1"/>
    <col min="9696" max="9944" width="9.140625" style="1"/>
    <col min="9945" max="9945" width="40.140625" style="1" customWidth="1"/>
    <col min="9946" max="9946" width="6.5703125" style="1" customWidth="1"/>
    <col min="9947" max="9947" width="5.85546875" style="1" customWidth="1"/>
    <col min="9948" max="9948" width="7.28515625" style="1" customWidth="1"/>
    <col min="9949" max="9949" width="7.42578125" style="1" customWidth="1"/>
    <col min="9950" max="9950" width="16" style="1" bestFit="1" customWidth="1"/>
    <col min="9951" max="9951" width="14.85546875" style="1" customWidth="1"/>
    <col min="9952" max="10200" width="9.140625" style="1"/>
    <col min="10201" max="10201" width="40.140625" style="1" customWidth="1"/>
    <col min="10202" max="10202" width="6.5703125" style="1" customWidth="1"/>
    <col min="10203" max="10203" width="5.85546875" style="1" customWidth="1"/>
    <col min="10204" max="10204" width="7.28515625" style="1" customWidth="1"/>
    <col min="10205" max="10205" width="7.42578125" style="1" customWidth="1"/>
    <col min="10206" max="10206" width="16" style="1" bestFit="1" customWidth="1"/>
    <col min="10207" max="10207" width="14.85546875" style="1" customWidth="1"/>
    <col min="10208" max="10456" width="9.140625" style="1"/>
    <col min="10457" max="10457" width="40.140625" style="1" customWidth="1"/>
    <col min="10458" max="10458" width="6.5703125" style="1" customWidth="1"/>
    <col min="10459" max="10459" width="5.85546875" style="1" customWidth="1"/>
    <col min="10460" max="10460" width="7.28515625" style="1" customWidth="1"/>
    <col min="10461" max="10461" width="7.42578125" style="1" customWidth="1"/>
    <col min="10462" max="10462" width="16" style="1" bestFit="1" customWidth="1"/>
    <col min="10463" max="10463" width="14.85546875" style="1" customWidth="1"/>
    <col min="10464" max="10712" width="9.140625" style="1"/>
    <col min="10713" max="10713" width="40.140625" style="1" customWidth="1"/>
    <col min="10714" max="10714" width="6.5703125" style="1" customWidth="1"/>
    <col min="10715" max="10715" width="5.85546875" style="1" customWidth="1"/>
    <col min="10716" max="10716" width="7.28515625" style="1" customWidth="1"/>
    <col min="10717" max="10717" width="7.42578125" style="1" customWidth="1"/>
    <col min="10718" max="10718" width="16" style="1" bestFit="1" customWidth="1"/>
    <col min="10719" max="10719" width="14.85546875" style="1" customWidth="1"/>
    <col min="10720" max="10968" width="9.140625" style="1"/>
    <col min="10969" max="10969" width="40.140625" style="1" customWidth="1"/>
    <col min="10970" max="10970" width="6.5703125" style="1" customWidth="1"/>
    <col min="10971" max="10971" width="5.85546875" style="1" customWidth="1"/>
    <col min="10972" max="10972" width="7.28515625" style="1" customWidth="1"/>
    <col min="10973" max="10973" width="7.42578125" style="1" customWidth="1"/>
    <col min="10974" max="10974" width="16" style="1" bestFit="1" customWidth="1"/>
    <col min="10975" max="10975" width="14.85546875" style="1" customWidth="1"/>
    <col min="10976" max="11224" width="9.140625" style="1"/>
    <col min="11225" max="11225" width="40.140625" style="1" customWidth="1"/>
    <col min="11226" max="11226" width="6.5703125" style="1" customWidth="1"/>
    <col min="11227" max="11227" width="5.85546875" style="1" customWidth="1"/>
    <col min="11228" max="11228" width="7.28515625" style="1" customWidth="1"/>
    <col min="11229" max="11229" width="7.42578125" style="1" customWidth="1"/>
    <col min="11230" max="11230" width="16" style="1" bestFit="1" customWidth="1"/>
    <col min="11231" max="11231" width="14.85546875" style="1" customWidth="1"/>
    <col min="11232" max="11480" width="9.140625" style="1"/>
    <col min="11481" max="11481" width="40.140625" style="1" customWidth="1"/>
    <col min="11482" max="11482" width="6.5703125" style="1" customWidth="1"/>
    <col min="11483" max="11483" width="5.85546875" style="1" customWidth="1"/>
    <col min="11484" max="11484" width="7.28515625" style="1" customWidth="1"/>
    <col min="11485" max="11485" width="7.42578125" style="1" customWidth="1"/>
    <col min="11486" max="11486" width="16" style="1" bestFit="1" customWidth="1"/>
    <col min="11487" max="11487" width="14.85546875" style="1" customWidth="1"/>
    <col min="11488" max="11736" width="9.140625" style="1"/>
    <col min="11737" max="11737" width="40.140625" style="1" customWidth="1"/>
    <col min="11738" max="11738" width="6.5703125" style="1" customWidth="1"/>
    <col min="11739" max="11739" width="5.85546875" style="1" customWidth="1"/>
    <col min="11740" max="11740" width="7.28515625" style="1" customWidth="1"/>
    <col min="11741" max="11741" width="7.42578125" style="1" customWidth="1"/>
    <col min="11742" max="11742" width="16" style="1" bestFit="1" customWidth="1"/>
    <col min="11743" max="11743" width="14.85546875" style="1" customWidth="1"/>
    <col min="11744" max="11992" width="9.140625" style="1"/>
    <col min="11993" max="11993" width="40.140625" style="1" customWidth="1"/>
    <col min="11994" max="11994" width="6.5703125" style="1" customWidth="1"/>
    <col min="11995" max="11995" width="5.85546875" style="1" customWidth="1"/>
    <col min="11996" max="11996" width="7.28515625" style="1" customWidth="1"/>
    <col min="11997" max="11997" width="7.42578125" style="1" customWidth="1"/>
    <col min="11998" max="11998" width="16" style="1" bestFit="1" customWidth="1"/>
    <col min="11999" max="11999" width="14.85546875" style="1" customWidth="1"/>
    <col min="12000" max="12248" width="9.140625" style="1"/>
    <col min="12249" max="12249" width="40.140625" style="1" customWidth="1"/>
    <col min="12250" max="12250" width="6.5703125" style="1" customWidth="1"/>
    <col min="12251" max="12251" width="5.85546875" style="1" customWidth="1"/>
    <col min="12252" max="12252" width="7.28515625" style="1" customWidth="1"/>
    <col min="12253" max="12253" width="7.42578125" style="1" customWidth="1"/>
    <col min="12254" max="12254" width="16" style="1" bestFit="1" customWidth="1"/>
    <col min="12255" max="12255" width="14.85546875" style="1" customWidth="1"/>
    <col min="12256" max="12504" width="9.140625" style="1"/>
    <col min="12505" max="12505" width="40.140625" style="1" customWidth="1"/>
    <col min="12506" max="12506" width="6.5703125" style="1" customWidth="1"/>
    <col min="12507" max="12507" width="5.85546875" style="1" customWidth="1"/>
    <col min="12508" max="12508" width="7.28515625" style="1" customWidth="1"/>
    <col min="12509" max="12509" width="7.42578125" style="1" customWidth="1"/>
    <col min="12510" max="12510" width="16" style="1" bestFit="1" customWidth="1"/>
    <col min="12511" max="12511" width="14.85546875" style="1" customWidth="1"/>
    <col min="12512" max="12760" width="9.140625" style="1"/>
    <col min="12761" max="12761" width="40.140625" style="1" customWidth="1"/>
    <col min="12762" max="12762" width="6.5703125" style="1" customWidth="1"/>
    <col min="12763" max="12763" width="5.85546875" style="1" customWidth="1"/>
    <col min="12764" max="12764" width="7.28515625" style="1" customWidth="1"/>
    <col min="12765" max="12765" width="7.42578125" style="1" customWidth="1"/>
    <col min="12766" max="12766" width="16" style="1" bestFit="1" customWidth="1"/>
    <col min="12767" max="12767" width="14.85546875" style="1" customWidth="1"/>
    <col min="12768" max="13016" width="9.140625" style="1"/>
    <col min="13017" max="13017" width="40.140625" style="1" customWidth="1"/>
    <col min="13018" max="13018" width="6.5703125" style="1" customWidth="1"/>
    <col min="13019" max="13019" width="5.85546875" style="1" customWidth="1"/>
    <col min="13020" max="13020" width="7.28515625" style="1" customWidth="1"/>
    <col min="13021" max="13021" width="7.42578125" style="1" customWidth="1"/>
    <col min="13022" max="13022" width="16" style="1" bestFit="1" customWidth="1"/>
    <col min="13023" max="13023" width="14.85546875" style="1" customWidth="1"/>
    <col min="13024" max="13272" width="9.140625" style="1"/>
    <col min="13273" max="13273" width="40.140625" style="1" customWidth="1"/>
    <col min="13274" max="13274" width="6.5703125" style="1" customWidth="1"/>
    <col min="13275" max="13275" width="5.85546875" style="1" customWidth="1"/>
    <col min="13276" max="13276" width="7.28515625" style="1" customWidth="1"/>
    <col min="13277" max="13277" width="7.42578125" style="1" customWidth="1"/>
    <col min="13278" max="13278" width="16" style="1" bestFit="1" customWidth="1"/>
    <col min="13279" max="13279" width="14.85546875" style="1" customWidth="1"/>
    <col min="13280" max="13528" width="9.140625" style="1"/>
    <col min="13529" max="13529" width="40.140625" style="1" customWidth="1"/>
    <col min="13530" max="13530" width="6.5703125" style="1" customWidth="1"/>
    <col min="13531" max="13531" width="5.85546875" style="1" customWidth="1"/>
    <col min="13532" max="13532" width="7.28515625" style="1" customWidth="1"/>
    <col min="13533" max="13533" width="7.42578125" style="1" customWidth="1"/>
    <col min="13534" max="13534" width="16" style="1" bestFit="1" customWidth="1"/>
    <col min="13535" max="13535" width="14.85546875" style="1" customWidth="1"/>
    <col min="13536" max="13784" width="9.140625" style="1"/>
    <col min="13785" max="13785" width="40.140625" style="1" customWidth="1"/>
    <col min="13786" max="13786" width="6.5703125" style="1" customWidth="1"/>
    <col min="13787" max="13787" width="5.85546875" style="1" customWidth="1"/>
    <col min="13788" max="13788" width="7.28515625" style="1" customWidth="1"/>
    <col min="13789" max="13789" width="7.42578125" style="1" customWidth="1"/>
    <col min="13790" max="13790" width="16" style="1" bestFit="1" customWidth="1"/>
    <col min="13791" max="13791" width="14.85546875" style="1" customWidth="1"/>
    <col min="13792" max="14040" width="9.140625" style="1"/>
    <col min="14041" max="14041" width="40.140625" style="1" customWidth="1"/>
    <col min="14042" max="14042" width="6.5703125" style="1" customWidth="1"/>
    <col min="14043" max="14043" width="5.85546875" style="1" customWidth="1"/>
    <col min="14044" max="14044" width="7.28515625" style="1" customWidth="1"/>
    <col min="14045" max="14045" width="7.42578125" style="1" customWidth="1"/>
    <col min="14046" max="14046" width="16" style="1" bestFit="1" customWidth="1"/>
    <col min="14047" max="14047" width="14.85546875" style="1" customWidth="1"/>
    <col min="14048" max="14296" width="9.140625" style="1"/>
    <col min="14297" max="14297" width="40.140625" style="1" customWidth="1"/>
    <col min="14298" max="14298" width="6.5703125" style="1" customWidth="1"/>
    <col min="14299" max="14299" width="5.85546875" style="1" customWidth="1"/>
    <col min="14300" max="14300" width="7.28515625" style="1" customWidth="1"/>
    <col min="14301" max="14301" width="7.42578125" style="1" customWidth="1"/>
    <col min="14302" max="14302" width="16" style="1" bestFit="1" customWidth="1"/>
    <col min="14303" max="14303" width="14.85546875" style="1" customWidth="1"/>
    <col min="14304" max="14552" width="9.140625" style="1"/>
    <col min="14553" max="14553" width="40.140625" style="1" customWidth="1"/>
    <col min="14554" max="14554" width="6.5703125" style="1" customWidth="1"/>
    <col min="14555" max="14555" width="5.85546875" style="1" customWidth="1"/>
    <col min="14556" max="14556" width="7.28515625" style="1" customWidth="1"/>
    <col min="14557" max="14557" width="7.42578125" style="1" customWidth="1"/>
    <col min="14558" max="14558" width="16" style="1" bestFit="1" customWidth="1"/>
    <col min="14559" max="14559" width="14.85546875" style="1" customWidth="1"/>
    <col min="14560" max="14808" width="9.140625" style="1"/>
    <col min="14809" max="14809" width="40.140625" style="1" customWidth="1"/>
    <col min="14810" max="14810" width="6.5703125" style="1" customWidth="1"/>
    <col min="14811" max="14811" width="5.85546875" style="1" customWidth="1"/>
    <col min="14812" max="14812" width="7.28515625" style="1" customWidth="1"/>
    <col min="14813" max="14813" width="7.42578125" style="1" customWidth="1"/>
    <col min="14814" max="14814" width="16" style="1" bestFit="1" customWidth="1"/>
    <col min="14815" max="14815" width="14.85546875" style="1" customWidth="1"/>
    <col min="14816" max="15064" width="9.140625" style="1"/>
    <col min="15065" max="15065" width="40.140625" style="1" customWidth="1"/>
    <col min="15066" max="15066" width="6.5703125" style="1" customWidth="1"/>
    <col min="15067" max="15067" width="5.85546875" style="1" customWidth="1"/>
    <col min="15068" max="15068" width="7.28515625" style="1" customWidth="1"/>
    <col min="15069" max="15069" width="7.42578125" style="1" customWidth="1"/>
    <col min="15070" max="15070" width="16" style="1" bestFit="1" customWidth="1"/>
    <col min="15071" max="15071" width="14.85546875" style="1" customWidth="1"/>
    <col min="15072" max="15320" width="9.140625" style="1"/>
    <col min="15321" max="15321" width="40.140625" style="1" customWidth="1"/>
    <col min="15322" max="15322" width="6.5703125" style="1" customWidth="1"/>
    <col min="15323" max="15323" width="5.85546875" style="1" customWidth="1"/>
    <col min="15324" max="15324" width="7.28515625" style="1" customWidth="1"/>
    <col min="15325" max="15325" width="7.42578125" style="1" customWidth="1"/>
    <col min="15326" max="15326" width="16" style="1" bestFit="1" customWidth="1"/>
    <col min="15327" max="15327" width="14.85546875" style="1" customWidth="1"/>
    <col min="15328" max="15576" width="9.140625" style="1"/>
    <col min="15577" max="15577" width="40.140625" style="1" customWidth="1"/>
    <col min="15578" max="15578" width="6.5703125" style="1" customWidth="1"/>
    <col min="15579" max="15579" width="5.85546875" style="1" customWidth="1"/>
    <col min="15580" max="15580" width="7.28515625" style="1" customWidth="1"/>
    <col min="15581" max="15581" width="7.42578125" style="1" customWidth="1"/>
    <col min="15582" max="15582" width="16" style="1" bestFit="1" customWidth="1"/>
    <col min="15583" max="15583" width="14.85546875" style="1" customWidth="1"/>
    <col min="15584" max="15832" width="9.140625" style="1"/>
    <col min="15833" max="15833" width="40.140625" style="1" customWidth="1"/>
    <col min="15834" max="15834" width="6.5703125" style="1" customWidth="1"/>
    <col min="15835" max="15835" width="5.85546875" style="1" customWidth="1"/>
    <col min="15836" max="15836" width="7.28515625" style="1" customWidth="1"/>
    <col min="15837" max="15837" width="7.42578125" style="1" customWidth="1"/>
    <col min="15838" max="15838" width="16" style="1" bestFit="1" customWidth="1"/>
    <col min="15839" max="15839" width="14.85546875" style="1" customWidth="1"/>
    <col min="15840" max="16088" width="9.140625" style="1"/>
    <col min="16089" max="16089" width="40.140625" style="1" customWidth="1"/>
    <col min="16090" max="16090" width="6.5703125" style="1" customWidth="1"/>
    <col min="16091" max="16091" width="5.85546875" style="1" customWidth="1"/>
    <col min="16092" max="16092" width="7.28515625" style="1" customWidth="1"/>
    <col min="16093" max="16093" width="7.42578125" style="1" customWidth="1"/>
    <col min="16094" max="16094" width="16" style="1" bestFit="1" customWidth="1"/>
    <col min="16095" max="16095" width="14.85546875" style="1" customWidth="1"/>
    <col min="16096" max="16384" width="9.140625" style="1"/>
  </cols>
  <sheetData>
    <row r="1" spans="1:12" x14ac:dyDescent="0.2">
      <c r="A1" s="68" t="s">
        <v>769</v>
      </c>
      <c r="B1" s="68"/>
      <c r="C1" s="68"/>
      <c r="D1" s="68"/>
      <c r="E1" s="68"/>
      <c r="F1" s="68"/>
      <c r="G1" s="68"/>
      <c r="H1" s="68"/>
      <c r="I1" s="68"/>
      <c r="J1" s="68"/>
      <c r="K1" s="68"/>
      <c r="L1" s="68"/>
    </row>
    <row r="2" spans="1:12" x14ac:dyDescent="0.25">
      <c r="A2" s="69" t="s">
        <v>770</v>
      </c>
      <c r="B2" s="69"/>
      <c r="C2" s="69"/>
      <c r="D2" s="69"/>
      <c r="E2" s="69"/>
      <c r="F2" s="69"/>
      <c r="G2" s="69"/>
      <c r="H2" s="69"/>
      <c r="I2" s="69"/>
      <c r="J2" s="69"/>
      <c r="K2" s="69"/>
      <c r="L2" s="69"/>
    </row>
    <row r="3" spans="1:12" ht="18" customHeight="1" x14ac:dyDescent="0.2">
      <c r="A3" s="70" t="s">
        <v>0</v>
      </c>
      <c r="B3" s="70"/>
      <c r="C3" s="70"/>
      <c r="D3" s="70"/>
      <c r="E3" s="70"/>
      <c r="F3" s="70"/>
      <c r="G3" s="70"/>
      <c r="H3" s="70"/>
      <c r="I3" s="70"/>
      <c r="J3" s="70"/>
      <c r="K3" s="70"/>
      <c r="L3" s="70"/>
    </row>
    <row r="4" spans="1:12" ht="62.25" customHeight="1" x14ac:dyDescent="0.25">
      <c r="A4" s="71" t="s">
        <v>1</v>
      </c>
      <c r="B4" s="71"/>
      <c r="C4" s="71"/>
      <c r="D4" s="71"/>
      <c r="E4" s="71"/>
      <c r="F4" s="71"/>
      <c r="G4" s="71"/>
      <c r="H4" s="71"/>
      <c r="I4" s="71"/>
      <c r="J4" s="71"/>
      <c r="K4" s="71"/>
      <c r="L4" s="71"/>
    </row>
    <row r="5" spans="1:12" ht="21" customHeight="1" x14ac:dyDescent="0.25">
      <c r="A5" s="72" t="s">
        <v>2</v>
      </c>
      <c r="B5" s="72"/>
      <c r="C5" s="72"/>
      <c r="D5" s="72"/>
      <c r="E5" s="72"/>
      <c r="F5" s="72"/>
      <c r="G5" s="72"/>
      <c r="H5" s="72"/>
    </row>
    <row r="6" spans="1:12" x14ac:dyDescent="0.25">
      <c r="A6" s="61" t="s">
        <v>3</v>
      </c>
      <c r="B6" s="61"/>
      <c r="C6" s="61"/>
      <c r="D6" s="61"/>
      <c r="E6" s="61"/>
      <c r="F6" s="61"/>
      <c r="G6" s="61"/>
      <c r="H6" s="61"/>
      <c r="I6" s="61"/>
      <c r="J6" s="61"/>
      <c r="K6" s="61"/>
      <c r="L6" s="61"/>
    </row>
    <row r="7" spans="1:12" x14ac:dyDescent="0.25">
      <c r="A7" s="3"/>
    </row>
    <row r="8" spans="1:12" ht="15" customHeight="1" x14ac:dyDescent="0.25">
      <c r="A8" s="4" t="s">
        <v>2</v>
      </c>
      <c r="C8" s="62"/>
      <c r="D8" s="62"/>
      <c r="E8" s="62"/>
      <c r="F8" s="62"/>
      <c r="G8" s="62"/>
      <c r="H8" s="62"/>
      <c r="L8" s="5" t="s">
        <v>4</v>
      </c>
    </row>
    <row r="9" spans="1:12" ht="44.25" customHeight="1" x14ac:dyDescent="0.25">
      <c r="A9" s="63" t="s">
        <v>5</v>
      </c>
      <c r="B9" s="65" t="s">
        <v>6</v>
      </c>
      <c r="C9" s="65" t="s">
        <v>7</v>
      </c>
      <c r="D9" s="65" t="s">
        <v>8</v>
      </c>
      <c r="E9" s="65" t="s">
        <v>9</v>
      </c>
      <c r="F9" s="65" t="s">
        <v>10</v>
      </c>
      <c r="G9" s="58" t="s">
        <v>11</v>
      </c>
      <c r="H9" s="66" t="s">
        <v>12</v>
      </c>
      <c r="I9" s="58" t="s">
        <v>13</v>
      </c>
      <c r="J9" s="58" t="s">
        <v>13</v>
      </c>
      <c r="K9" s="58" t="s">
        <v>11</v>
      </c>
      <c r="L9" s="59" t="s">
        <v>12</v>
      </c>
    </row>
    <row r="10" spans="1:12" x14ac:dyDescent="0.25">
      <c r="A10" s="64"/>
      <c r="B10" s="65"/>
      <c r="C10" s="65" t="s">
        <v>2</v>
      </c>
      <c r="D10" s="65" t="s">
        <v>2</v>
      </c>
      <c r="E10" s="65" t="s">
        <v>2</v>
      </c>
      <c r="F10" s="65" t="s">
        <v>2</v>
      </c>
      <c r="G10" s="58" t="s">
        <v>2</v>
      </c>
      <c r="H10" s="67" t="s">
        <v>2</v>
      </c>
      <c r="I10" s="58"/>
      <c r="J10" s="58"/>
      <c r="K10" s="58" t="s">
        <v>2</v>
      </c>
      <c r="L10" s="59" t="s">
        <v>2</v>
      </c>
    </row>
    <row r="11" spans="1:12" x14ac:dyDescent="0.25">
      <c r="A11" s="6" t="s">
        <v>14</v>
      </c>
      <c r="B11" s="7">
        <v>701</v>
      </c>
      <c r="C11" s="7"/>
      <c r="D11" s="7"/>
      <c r="E11" s="7"/>
      <c r="F11" s="7"/>
      <c r="G11" s="8">
        <f>G12+G78+G98+G147+G158+G180</f>
        <v>107905066.05000001</v>
      </c>
      <c r="H11" s="8">
        <f t="shared" ref="H11:L11" si="0">H12+H78+H98+H147+H158+H180</f>
        <v>18558500.77</v>
      </c>
      <c r="I11" s="8">
        <f t="shared" si="0"/>
        <v>861349.16999999993</v>
      </c>
      <c r="J11" s="8">
        <f t="shared" si="0"/>
        <v>593700</v>
      </c>
      <c r="K11" s="8">
        <f t="shared" si="0"/>
        <v>108766415.22</v>
      </c>
      <c r="L11" s="8">
        <f t="shared" si="0"/>
        <v>19152200.77</v>
      </c>
    </row>
    <row r="12" spans="1:12" x14ac:dyDescent="0.25">
      <c r="A12" s="9" t="s">
        <v>15</v>
      </c>
      <c r="B12" s="7">
        <v>701</v>
      </c>
      <c r="C12" s="10" t="s">
        <v>16</v>
      </c>
      <c r="D12" s="10" t="s">
        <v>2</v>
      </c>
      <c r="E12" s="10" t="s">
        <v>2</v>
      </c>
      <c r="F12" s="7" t="s">
        <v>2</v>
      </c>
      <c r="G12" s="8">
        <f>G23+G47+G13+G42</f>
        <v>53635888.25</v>
      </c>
      <c r="H12" s="8">
        <f t="shared" ref="H12:L12" si="1">H23+H47+H13+H42</f>
        <v>669414.64000000013</v>
      </c>
      <c r="I12" s="8">
        <f t="shared" si="1"/>
        <v>267649.17</v>
      </c>
      <c r="J12" s="8">
        <f t="shared" si="1"/>
        <v>0</v>
      </c>
      <c r="K12" s="8">
        <f t="shared" si="1"/>
        <v>53903537.420000002</v>
      </c>
      <c r="L12" s="8">
        <f t="shared" si="1"/>
        <v>669414.64000000013</v>
      </c>
    </row>
    <row r="13" spans="1:12" ht="25.5" x14ac:dyDescent="0.25">
      <c r="A13" s="9" t="s">
        <v>17</v>
      </c>
      <c r="B13" s="7">
        <v>701</v>
      </c>
      <c r="C13" s="10" t="s">
        <v>16</v>
      </c>
      <c r="D13" s="10" t="s">
        <v>18</v>
      </c>
      <c r="E13" s="10"/>
      <c r="F13" s="7"/>
      <c r="G13" s="8">
        <f>G14</f>
        <v>2971081.9899999998</v>
      </c>
      <c r="H13" s="8">
        <f t="shared" ref="H13:L14" si="2">H14</f>
        <v>0</v>
      </c>
      <c r="I13" s="8">
        <f t="shared" si="2"/>
        <v>-50000</v>
      </c>
      <c r="J13" s="8">
        <f t="shared" si="2"/>
        <v>0</v>
      </c>
      <c r="K13" s="8">
        <f t="shared" si="2"/>
        <v>2921081.9899999998</v>
      </c>
      <c r="L13" s="8">
        <f t="shared" si="2"/>
        <v>0</v>
      </c>
    </row>
    <row r="14" spans="1:12" x14ac:dyDescent="0.25">
      <c r="A14" s="11" t="s">
        <v>19</v>
      </c>
      <c r="B14" s="7">
        <v>701</v>
      </c>
      <c r="C14" s="10" t="s">
        <v>16</v>
      </c>
      <c r="D14" s="10" t="s">
        <v>18</v>
      </c>
      <c r="E14" s="10" t="s">
        <v>20</v>
      </c>
      <c r="F14" s="7"/>
      <c r="G14" s="8">
        <f>G15</f>
        <v>2971081.9899999998</v>
      </c>
      <c r="H14" s="8">
        <f t="shared" si="2"/>
        <v>0</v>
      </c>
      <c r="I14" s="8">
        <f t="shared" si="2"/>
        <v>-50000</v>
      </c>
      <c r="J14" s="8">
        <f t="shared" si="2"/>
        <v>0</v>
      </c>
      <c r="K14" s="8">
        <f t="shared" si="2"/>
        <v>2921081.9899999998</v>
      </c>
      <c r="L14" s="8">
        <f t="shared" si="2"/>
        <v>0</v>
      </c>
    </row>
    <row r="15" spans="1:12" ht="25.5" x14ac:dyDescent="0.25">
      <c r="A15" s="11" t="s">
        <v>21</v>
      </c>
      <c r="B15" s="7">
        <v>701</v>
      </c>
      <c r="C15" s="10" t="s">
        <v>16</v>
      </c>
      <c r="D15" s="10" t="s">
        <v>18</v>
      </c>
      <c r="E15" s="10" t="s">
        <v>22</v>
      </c>
      <c r="F15" s="7"/>
      <c r="G15" s="8">
        <f t="shared" ref="G15:L15" si="3">G16+G18+G21</f>
        <v>2971081.9899999998</v>
      </c>
      <c r="H15" s="8">
        <f t="shared" si="3"/>
        <v>0</v>
      </c>
      <c r="I15" s="8">
        <f t="shared" si="3"/>
        <v>-50000</v>
      </c>
      <c r="J15" s="8">
        <f t="shared" si="3"/>
        <v>0</v>
      </c>
      <c r="K15" s="8">
        <f t="shared" si="3"/>
        <v>2921081.9899999998</v>
      </c>
      <c r="L15" s="8">
        <f t="shared" si="3"/>
        <v>0</v>
      </c>
    </row>
    <row r="16" spans="1:12" ht="25.5" x14ac:dyDescent="0.25">
      <c r="A16" s="6" t="s">
        <v>23</v>
      </c>
      <c r="B16" s="7">
        <v>701</v>
      </c>
      <c r="C16" s="10" t="s">
        <v>16</v>
      </c>
      <c r="D16" s="10" t="s">
        <v>18</v>
      </c>
      <c r="E16" s="10" t="s">
        <v>24</v>
      </c>
      <c r="F16" s="7"/>
      <c r="G16" s="8">
        <f t="shared" ref="G16:L16" si="4">G17</f>
        <v>2471081.9899999998</v>
      </c>
      <c r="H16" s="8">
        <f t="shared" si="4"/>
        <v>0</v>
      </c>
      <c r="I16" s="8">
        <f t="shared" si="4"/>
        <v>0</v>
      </c>
      <c r="J16" s="8">
        <f t="shared" si="4"/>
        <v>0</v>
      </c>
      <c r="K16" s="8">
        <f t="shared" si="4"/>
        <v>2471081.9899999998</v>
      </c>
      <c r="L16" s="8">
        <f t="shared" si="4"/>
        <v>0</v>
      </c>
    </row>
    <row r="17" spans="1:12" ht="51" x14ac:dyDescent="0.25">
      <c r="A17" s="6" t="s">
        <v>25</v>
      </c>
      <c r="B17" s="7">
        <v>701</v>
      </c>
      <c r="C17" s="10" t="s">
        <v>16</v>
      </c>
      <c r="D17" s="10" t="s">
        <v>18</v>
      </c>
      <c r="E17" s="10" t="s">
        <v>24</v>
      </c>
      <c r="F17" s="7">
        <v>100</v>
      </c>
      <c r="G17" s="8">
        <f>2446615.23+24466.76</f>
        <v>2471081.9899999998</v>
      </c>
      <c r="H17" s="8"/>
      <c r="I17" s="8"/>
      <c r="J17" s="8"/>
      <c r="K17" s="8">
        <f>G17+I17</f>
        <v>2471081.9899999998</v>
      </c>
      <c r="L17" s="8">
        <f>H17+J17</f>
        <v>0</v>
      </c>
    </row>
    <row r="18" spans="1:12" ht="25.5" x14ac:dyDescent="0.25">
      <c r="A18" s="12" t="s">
        <v>26</v>
      </c>
      <c r="B18" s="7">
        <v>701</v>
      </c>
      <c r="C18" s="10" t="s">
        <v>16</v>
      </c>
      <c r="D18" s="10" t="s">
        <v>18</v>
      </c>
      <c r="E18" s="10" t="s">
        <v>27</v>
      </c>
      <c r="F18" s="7"/>
      <c r="G18" s="8">
        <f t="shared" ref="G18:L18" si="5">SUM(G19:G20)</f>
        <v>400000</v>
      </c>
      <c r="H18" s="8">
        <f t="shared" si="5"/>
        <v>0</v>
      </c>
      <c r="I18" s="8">
        <f t="shared" si="5"/>
        <v>-50000</v>
      </c>
      <c r="J18" s="8">
        <f t="shared" si="5"/>
        <v>0</v>
      </c>
      <c r="K18" s="8">
        <f t="shared" si="5"/>
        <v>350000</v>
      </c>
      <c r="L18" s="8">
        <f t="shared" si="5"/>
        <v>0</v>
      </c>
    </row>
    <row r="19" spans="1:12" ht="51" x14ac:dyDescent="0.25">
      <c r="A19" s="6" t="s">
        <v>25</v>
      </c>
      <c r="B19" s="7">
        <v>701</v>
      </c>
      <c r="C19" s="10" t="s">
        <v>16</v>
      </c>
      <c r="D19" s="10" t="s">
        <v>18</v>
      </c>
      <c r="E19" s="10" t="s">
        <v>27</v>
      </c>
      <c r="F19" s="7">
        <v>100</v>
      </c>
      <c r="G19" s="8">
        <v>270000</v>
      </c>
      <c r="H19" s="8"/>
      <c r="I19" s="8"/>
      <c r="J19" s="8"/>
      <c r="K19" s="8">
        <f>G19+I19</f>
        <v>270000</v>
      </c>
      <c r="L19" s="8">
        <f>H19+J19</f>
        <v>0</v>
      </c>
    </row>
    <row r="20" spans="1:12" ht="25.5" x14ac:dyDescent="0.25">
      <c r="A20" s="6" t="s">
        <v>28</v>
      </c>
      <c r="B20" s="7">
        <v>701</v>
      </c>
      <c r="C20" s="10" t="s">
        <v>16</v>
      </c>
      <c r="D20" s="10" t="s">
        <v>18</v>
      </c>
      <c r="E20" s="10" t="s">
        <v>27</v>
      </c>
      <c r="F20" s="7">
        <v>200</v>
      </c>
      <c r="G20" s="8">
        <v>130000</v>
      </c>
      <c r="H20" s="8"/>
      <c r="I20" s="8">
        <v>-50000</v>
      </c>
      <c r="J20" s="8"/>
      <c r="K20" s="8">
        <f>G20+I20</f>
        <v>80000</v>
      </c>
      <c r="L20" s="8">
        <f>H20+J20</f>
        <v>0</v>
      </c>
    </row>
    <row r="21" spans="1:12" ht="51" x14ac:dyDescent="0.25">
      <c r="A21" s="6" t="s">
        <v>29</v>
      </c>
      <c r="B21" s="7">
        <v>701</v>
      </c>
      <c r="C21" s="10" t="s">
        <v>16</v>
      </c>
      <c r="D21" s="10" t="s">
        <v>18</v>
      </c>
      <c r="E21" s="10" t="s">
        <v>30</v>
      </c>
      <c r="F21" s="7"/>
      <c r="G21" s="8">
        <f t="shared" ref="G21:L21" si="6">G22</f>
        <v>100000</v>
      </c>
      <c r="H21" s="8">
        <f t="shared" si="6"/>
        <v>0</v>
      </c>
      <c r="I21" s="8">
        <f t="shared" si="6"/>
        <v>0</v>
      </c>
      <c r="J21" s="8">
        <f t="shared" si="6"/>
        <v>0</v>
      </c>
      <c r="K21" s="8">
        <f t="shared" si="6"/>
        <v>100000</v>
      </c>
      <c r="L21" s="8">
        <f t="shared" si="6"/>
        <v>0</v>
      </c>
    </row>
    <row r="22" spans="1:12" ht="51" x14ac:dyDescent="0.25">
      <c r="A22" s="6" t="s">
        <v>25</v>
      </c>
      <c r="B22" s="7">
        <v>701</v>
      </c>
      <c r="C22" s="10" t="s">
        <v>16</v>
      </c>
      <c r="D22" s="10" t="s">
        <v>18</v>
      </c>
      <c r="E22" s="10" t="s">
        <v>30</v>
      </c>
      <c r="F22" s="7">
        <v>100</v>
      </c>
      <c r="G22" s="8">
        <v>100000</v>
      </c>
      <c r="H22" s="8"/>
      <c r="I22" s="8"/>
      <c r="J22" s="8"/>
      <c r="K22" s="8">
        <f>G22+I22</f>
        <v>100000</v>
      </c>
      <c r="L22" s="8">
        <f>H22+J22</f>
        <v>0</v>
      </c>
    </row>
    <row r="23" spans="1:12" ht="38.25" x14ac:dyDescent="0.25">
      <c r="A23" s="6" t="s">
        <v>31</v>
      </c>
      <c r="B23" s="7">
        <v>701</v>
      </c>
      <c r="C23" s="10" t="s">
        <v>16</v>
      </c>
      <c r="D23" s="10" t="s">
        <v>32</v>
      </c>
      <c r="E23" s="10"/>
      <c r="F23" s="7"/>
      <c r="G23" s="8">
        <f>G36+G24</f>
        <v>45020084.82</v>
      </c>
      <c r="H23" s="8">
        <f>H36+H24</f>
        <v>0</v>
      </c>
      <c r="I23" s="8">
        <f>I36+I24</f>
        <v>317649.17</v>
      </c>
      <c r="J23" s="8">
        <f>J36+J24</f>
        <v>0</v>
      </c>
      <c r="K23" s="8">
        <f>K36+K24</f>
        <v>45337733.990000002</v>
      </c>
      <c r="L23" s="8">
        <f>L36+L24</f>
        <v>0</v>
      </c>
    </row>
    <row r="24" spans="1:12" ht="25.5" x14ac:dyDescent="0.25">
      <c r="A24" s="6" t="s">
        <v>33</v>
      </c>
      <c r="B24" s="7">
        <v>701</v>
      </c>
      <c r="C24" s="10" t="s">
        <v>16</v>
      </c>
      <c r="D24" s="10" t="s">
        <v>32</v>
      </c>
      <c r="E24" s="10" t="s">
        <v>34</v>
      </c>
      <c r="F24" s="7"/>
      <c r="G24" s="8">
        <f t="shared" ref="G24:L24" si="7">G25</f>
        <v>1523358.8900000001</v>
      </c>
      <c r="H24" s="8">
        <f t="shared" si="7"/>
        <v>0</v>
      </c>
      <c r="I24" s="8">
        <f t="shared" si="7"/>
        <v>0</v>
      </c>
      <c r="J24" s="8">
        <f t="shared" si="7"/>
        <v>0</v>
      </c>
      <c r="K24" s="8">
        <f t="shared" si="7"/>
        <v>1523358.8900000001</v>
      </c>
      <c r="L24" s="8">
        <f t="shared" si="7"/>
        <v>0</v>
      </c>
    </row>
    <row r="25" spans="1:12" ht="25.5" x14ac:dyDescent="0.25">
      <c r="A25" s="6" t="s">
        <v>35</v>
      </c>
      <c r="B25" s="7">
        <v>701</v>
      </c>
      <c r="C25" s="10" t="s">
        <v>16</v>
      </c>
      <c r="D25" s="10" t="s">
        <v>32</v>
      </c>
      <c r="E25" s="10" t="s">
        <v>36</v>
      </c>
      <c r="F25" s="7"/>
      <c r="G25" s="8">
        <f>G26+G30+G33</f>
        <v>1523358.8900000001</v>
      </c>
      <c r="H25" s="8">
        <f>H26+H30+H33</f>
        <v>0</v>
      </c>
      <c r="I25" s="8">
        <f>I26+I30+I33</f>
        <v>0</v>
      </c>
      <c r="J25" s="8">
        <f>J26+J30+J33</f>
        <v>0</v>
      </c>
      <c r="K25" s="8">
        <f>K26+K30+K33</f>
        <v>1523358.8900000001</v>
      </c>
      <c r="L25" s="8">
        <f>L26+L30+L33</f>
        <v>0</v>
      </c>
    </row>
    <row r="26" spans="1:12" ht="38.25" x14ac:dyDescent="0.25">
      <c r="A26" s="6" t="s">
        <v>37</v>
      </c>
      <c r="B26" s="7">
        <v>701</v>
      </c>
      <c r="C26" s="10" t="s">
        <v>16</v>
      </c>
      <c r="D26" s="10" t="s">
        <v>32</v>
      </c>
      <c r="E26" s="10" t="s">
        <v>38</v>
      </c>
      <c r="F26" s="7"/>
      <c r="G26" s="8">
        <f t="shared" ref="G26:L26" si="8">+G27</f>
        <v>370000</v>
      </c>
      <c r="H26" s="8">
        <f t="shared" si="8"/>
        <v>0</v>
      </c>
      <c r="I26" s="8">
        <f t="shared" si="8"/>
        <v>0</v>
      </c>
      <c r="J26" s="8">
        <f t="shared" si="8"/>
        <v>0</v>
      </c>
      <c r="K26" s="8">
        <f t="shared" si="8"/>
        <v>370000</v>
      </c>
      <c r="L26" s="8">
        <f t="shared" si="8"/>
        <v>0</v>
      </c>
    </row>
    <row r="27" spans="1:12" x14ac:dyDescent="0.25">
      <c r="A27" s="6" t="s">
        <v>39</v>
      </c>
      <c r="B27" s="7">
        <v>701</v>
      </c>
      <c r="C27" s="10" t="s">
        <v>16</v>
      </c>
      <c r="D27" s="10" t="s">
        <v>32</v>
      </c>
      <c r="E27" s="10" t="s">
        <v>40</v>
      </c>
      <c r="F27" s="7"/>
      <c r="G27" s="8">
        <f t="shared" ref="G27:L27" si="9">SUM(G28:G29)</f>
        <v>370000</v>
      </c>
      <c r="H27" s="8">
        <f t="shared" si="9"/>
        <v>0</v>
      </c>
      <c r="I27" s="8">
        <f t="shared" si="9"/>
        <v>0</v>
      </c>
      <c r="J27" s="8">
        <f t="shared" si="9"/>
        <v>0</v>
      </c>
      <c r="K27" s="8">
        <f t="shared" si="9"/>
        <v>370000</v>
      </c>
      <c r="L27" s="8">
        <f t="shared" si="9"/>
        <v>0</v>
      </c>
    </row>
    <row r="28" spans="1:12" ht="51" x14ac:dyDescent="0.25">
      <c r="A28" s="6" t="s">
        <v>25</v>
      </c>
      <c r="B28" s="7">
        <v>701</v>
      </c>
      <c r="C28" s="10" t="s">
        <v>16</v>
      </c>
      <c r="D28" s="10" t="s">
        <v>32</v>
      </c>
      <c r="E28" s="10" t="s">
        <v>40</v>
      </c>
      <c r="F28" s="7">
        <v>100</v>
      </c>
      <c r="G28" s="8">
        <v>245000</v>
      </c>
      <c r="H28" s="8"/>
      <c r="I28" s="8">
        <v>0</v>
      </c>
      <c r="J28" s="8"/>
      <c r="K28" s="8">
        <f t="shared" ref="K28:L35" si="10">G28+I28</f>
        <v>245000</v>
      </c>
      <c r="L28" s="8">
        <f t="shared" si="10"/>
        <v>0</v>
      </c>
    </row>
    <row r="29" spans="1:12" ht="25.5" x14ac:dyDescent="0.25">
      <c r="A29" s="6" t="s">
        <v>28</v>
      </c>
      <c r="B29" s="7">
        <v>701</v>
      </c>
      <c r="C29" s="10" t="s">
        <v>16</v>
      </c>
      <c r="D29" s="10" t="s">
        <v>32</v>
      </c>
      <c r="E29" s="10" t="s">
        <v>40</v>
      </c>
      <c r="F29" s="7">
        <v>200</v>
      </c>
      <c r="G29" s="8">
        <v>125000</v>
      </c>
      <c r="H29" s="8"/>
      <c r="I29" s="8">
        <v>0</v>
      </c>
      <c r="J29" s="8"/>
      <c r="K29" s="8">
        <f t="shared" si="10"/>
        <v>125000</v>
      </c>
      <c r="L29" s="8">
        <f t="shared" si="10"/>
        <v>0</v>
      </c>
    </row>
    <row r="30" spans="1:12" ht="25.5" x14ac:dyDescent="0.25">
      <c r="A30" s="6" t="s">
        <v>41</v>
      </c>
      <c r="B30" s="7">
        <v>701</v>
      </c>
      <c r="C30" s="10" t="s">
        <v>16</v>
      </c>
      <c r="D30" s="10" t="s">
        <v>32</v>
      </c>
      <c r="E30" s="10" t="s">
        <v>42</v>
      </c>
      <c r="F30" s="7"/>
      <c r="G30" s="8">
        <f t="shared" ref="G30:L30" si="11">G31</f>
        <v>150000</v>
      </c>
      <c r="H30" s="8">
        <f t="shared" si="11"/>
        <v>0</v>
      </c>
      <c r="I30" s="8">
        <f t="shared" si="11"/>
        <v>0</v>
      </c>
      <c r="J30" s="8">
        <f t="shared" si="11"/>
        <v>0</v>
      </c>
      <c r="K30" s="8">
        <f t="shared" si="11"/>
        <v>150000</v>
      </c>
      <c r="L30" s="8">
        <f t="shared" si="11"/>
        <v>0</v>
      </c>
    </row>
    <row r="31" spans="1:12" x14ac:dyDescent="0.25">
      <c r="A31" s="6" t="s">
        <v>39</v>
      </c>
      <c r="B31" s="7">
        <v>701</v>
      </c>
      <c r="C31" s="10" t="s">
        <v>16</v>
      </c>
      <c r="D31" s="10" t="s">
        <v>32</v>
      </c>
      <c r="E31" s="10" t="s">
        <v>43</v>
      </c>
      <c r="F31" s="7"/>
      <c r="G31" s="8">
        <f>SUM(G32:G32)</f>
        <v>150000</v>
      </c>
      <c r="H31" s="8">
        <f>SUM(H32:H32)</f>
        <v>0</v>
      </c>
      <c r="I31" s="8">
        <f>SUM(I32:I32)</f>
        <v>0</v>
      </c>
      <c r="J31" s="8">
        <f>SUM(J32:J32)</f>
        <v>0</v>
      </c>
      <c r="K31" s="8">
        <f>SUM(K32:K32)</f>
        <v>150000</v>
      </c>
      <c r="L31" s="8">
        <f>SUM(L32:L32)</f>
        <v>0</v>
      </c>
    </row>
    <row r="32" spans="1:12" ht="51" x14ac:dyDescent="0.25">
      <c r="A32" s="6" t="s">
        <v>25</v>
      </c>
      <c r="B32" s="7">
        <v>701</v>
      </c>
      <c r="C32" s="10" t="s">
        <v>16</v>
      </c>
      <c r="D32" s="10" t="s">
        <v>32</v>
      </c>
      <c r="E32" s="10" t="s">
        <v>43</v>
      </c>
      <c r="F32" s="7">
        <v>100</v>
      </c>
      <c r="G32" s="8">
        <v>150000</v>
      </c>
      <c r="H32" s="8"/>
      <c r="I32" s="8"/>
      <c r="J32" s="8"/>
      <c r="K32" s="8">
        <f t="shared" si="10"/>
        <v>150000</v>
      </c>
      <c r="L32" s="8">
        <f t="shared" si="10"/>
        <v>0</v>
      </c>
    </row>
    <row r="33" spans="1:12" ht="51" x14ac:dyDescent="0.25">
      <c r="A33" s="6" t="s">
        <v>44</v>
      </c>
      <c r="B33" s="7">
        <v>701</v>
      </c>
      <c r="C33" s="10" t="s">
        <v>16</v>
      </c>
      <c r="D33" s="10" t="s">
        <v>32</v>
      </c>
      <c r="E33" s="10" t="s">
        <v>45</v>
      </c>
      <c r="F33" s="7"/>
      <c r="G33" s="8">
        <f>G34</f>
        <v>1003358.89</v>
      </c>
      <c r="H33" s="8">
        <f t="shared" ref="H33:L34" si="12">H34</f>
        <v>0</v>
      </c>
      <c r="I33" s="8">
        <f t="shared" si="12"/>
        <v>0</v>
      </c>
      <c r="J33" s="8">
        <f t="shared" si="12"/>
        <v>0</v>
      </c>
      <c r="K33" s="8">
        <f t="shared" si="12"/>
        <v>1003358.89</v>
      </c>
      <c r="L33" s="8">
        <f t="shared" si="12"/>
        <v>0</v>
      </c>
    </row>
    <row r="34" spans="1:12" ht="51" x14ac:dyDescent="0.25">
      <c r="A34" s="6" t="s">
        <v>29</v>
      </c>
      <c r="B34" s="7">
        <v>701</v>
      </c>
      <c r="C34" s="10" t="s">
        <v>16</v>
      </c>
      <c r="D34" s="10" t="s">
        <v>32</v>
      </c>
      <c r="E34" s="10" t="s">
        <v>46</v>
      </c>
      <c r="F34" s="7"/>
      <c r="G34" s="8">
        <f>G35</f>
        <v>1003358.89</v>
      </c>
      <c r="H34" s="8">
        <f t="shared" si="12"/>
        <v>0</v>
      </c>
      <c r="I34" s="8">
        <f t="shared" si="12"/>
        <v>0</v>
      </c>
      <c r="J34" s="8">
        <f t="shared" si="12"/>
        <v>0</v>
      </c>
      <c r="K34" s="8">
        <f t="shared" si="12"/>
        <v>1003358.89</v>
      </c>
      <c r="L34" s="8">
        <f t="shared" si="12"/>
        <v>0</v>
      </c>
    </row>
    <row r="35" spans="1:12" ht="51" x14ac:dyDescent="0.25">
      <c r="A35" s="6" t="s">
        <v>25</v>
      </c>
      <c r="B35" s="7">
        <v>701</v>
      </c>
      <c r="C35" s="10" t="s">
        <v>16</v>
      </c>
      <c r="D35" s="10" t="s">
        <v>32</v>
      </c>
      <c r="E35" s="10" t="s">
        <v>46</v>
      </c>
      <c r="F35" s="7">
        <v>100</v>
      </c>
      <c r="G35" s="8">
        <v>1003358.89</v>
      </c>
      <c r="H35" s="8"/>
      <c r="I35" s="8"/>
      <c r="J35" s="8"/>
      <c r="K35" s="8">
        <f t="shared" si="10"/>
        <v>1003358.89</v>
      </c>
      <c r="L35" s="8">
        <f t="shared" si="10"/>
        <v>0</v>
      </c>
    </row>
    <row r="36" spans="1:12" x14ac:dyDescent="0.25">
      <c r="A36" s="11" t="s">
        <v>19</v>
      </c>
      <c r="B36" s="7">
        <v>701</v>
      </c>
      <c r="C36" s="10" t="s">
        <v>16</v>
      </c>
      <c r="D36" s="10" t="s">
        <v>32</v>
      </c>
      <c r="E36" s="10" t="s">
        <v>20</v>
      </c>
      <c r="F36" s="7"/>
      <c r="G36" s="8">
        <f t="shared" ref="G36:L36" si="13">G37</f>
        <v>43496725.93</v>
      </c>
      <c r="H36" s="8">
        <f t="shared" si="13"/>
        <v>0</v>
      </c>
      <c r="I36" s="8">
        <f t="shared" si="13"/>
        <v>317649.17</v>
      </c>
      <c r="J36" s="8">
        <f t="shared" si="13"/>
        <v>0</v>
      </c>
      <c r="K36" s="8">
        <f t="shared" si="13"/>
        <v>43814375.100000001</v>
      </c>
      <c r="L36" s="8">
        <f t="shared" si="13"/>
        <v>0</v>
      </c>
    </row>
    <row r="37" spans="1:12" ht="25.5" x14ac:dyDescent="0.25">
      <c r="A37" s="11" t="s">
        <v>21</v>
      </c>
      <c r="B37" s="7">
        <v>701</v>
      </c>
      <c r="C37" s="10" t="s">
        <v>16</v>
      </c>
      <c r="D37" s="10" t="s">
        <v>32</v>
      </c>
      <c r="E37" s="10" t="s">
        <v>22</v>
      </c>
      <c r="F37" s="7"/>
      <c r="G37" s="8">
        <f>G38+G40</f>
        <v>43496725.93</v>
      </c>
      <c r="H37" s="8">
        <f t="shared" ref="H37:L37" si="14">H38+H40</f>
        <v>0</v>
      </c>
      <c r="I37" s="8">
        <f t="shared" si="14"/>
        <v>317649.17</v>
      </c>
      <c r="J37" s="8">
        <f t="shared" si="14"/>
        <v>0</v>
      </c>
      <c r="K37" s="8">
        <f t="shared" si="14"/>
        <v>43814375.100000001</v>
      </c>
      <c r="L37" s="8">
        <f t="shared" si="14"/>
        <v>0</v>
      </c>
    </row>
    <row r="38" spans="1:12" ht="25.5" x14ac:dyDescent="0.25">
      <c r="A38" s="6" t="s">
        <v>47</v>
      </c>
      <c r="B38" s="7">
        <v>701</v>
      </c>
      <c r="C38" s="10" t="s">
        <v>16</v>
      </c>
      <c r="D38" s="10" t="s">
        <v>32</v>
      </c>
      <c r="E38" s="10" t="s">
        <v>48</v>
      </c>
      <c r="F38" s="7"/>
      <c r="G38" s="8">
        <f>SUM(G39:G39)</f>
        <v>42709551.009999998</v>
      </c>
      <c r="H38" s="8">
        <f>SUM(H39:H39)</f>
        <v>0</v>
      </c>
      <c r="I38" s="8">
        <f>SUM(I39:I39)</f>
        <v>317649.17</v>
      </c>
      <c r="J38" s="8">
        <f>SUM(J39:J39)</f>
        <v>0</v>
      </c>
      <c r="K38" s="8">
        <f>SUM(K39:K39)</f>
        <v>43027200.18</v>
      </c>
      <c r="L38" s="8">
        <f>SUM(L39:L39)</f>
        <v>0</v>
      </c>
    </row>
    <row r="39" spans="1:12" ht="51" x14ac:dyDescent="0.25">
      <c r="A39" s="6" t="s">
        <v>25</v>
      </c>
      <c r="B39" s="7">
        <v>701</v>
      </c>
      <c r="C39" s="10" t="s">
        <v>16</v>
      </c>
      <c r="D39" s="10" t="s">
        <v>32</v>
      </c>
      <c r="E39" s="10" t="s">
        <v>48</v>
      </c>
      <c r="F39" s="7">
        <v>100</v>
      </c>
      <c r="G39" s="8">
        <v>42709551.009999998</v>
      </c>
      <c r="H39" s="8"/>
      <c r="I39" s="8">
        <v>317649.17</v>
      </c>
      <c r="J39" s="8"/>
      <c r="K39" s="8">
        <f>G39+I39</f>
        <v>43027200.18</v>
      </c>
      <c r="L39" s="8">
        <f>H39+J39</f>
        <v>0</v>
      </c>
    </row>
    <row r="40" spans="1:12" ht="89.25" x14ac:dyDescent="0.25">
      <c r="A40" s="6" t="s">
        <v>50</v>
      </c>
      <c r="B40" s="7">
        <v>701</v>
      </c>
      <c r="C40" s="10" t="s">
        <v>16</v>
      </c>
      <c r="D40" s="10" t="s">
        <v>32</v>
      </c>
      <c r="E40" s="10" t="s">
        <v>51</v>
      </c>
      <c r="F40" s="7"/>
      <c r="G40" s="8">
        <f>SUM(G41:G41)</f>
        <v>787174.92</v>
      </c>
      <c r="H40" s="8">
        <f>SUM(H41:H41)</f>
        <v>0</v>
      </c>
      <c r="I40" s="8">
        <f>SUM(I41:I41)</f>
        <v>0</v>
      </c>
      <c r="J40" s="8">
        <f>SUM(J41:J41)</f>
        <v>0</v>
      </c>
      <c r="K40" s="8">
        <f>SUM(K41:K41)</f>
        <v>787174.92</v>
      </c>
      <c r="L40" s="8">
        <f>SUM(L41:L41)</f>
        <v>0</v>
      </c>
    </row>
    <row r="41" spans="1:12" ht="18.75" customHeight="1" x14ac:dyDescent="0.25">
      <c r="A41" s="6" t="s">
        <v>49</v>
      </c>
      <c r="B41" s="7">
        <v>701</v>
      </c>
      <c r="C41" s="10" t="s">
        <v>16</v>
      </c>
      <c r="D41" s="10" t="s">
        <v>32</v>
      </c>
      <c r="E41" s="10" t="s">
        <v>51</v>
      </c>
      <c r="F41" s="7">
        <v>300</v>
      </c>
      <c r="G41" s="8">
        <v>787174.92</v>
      </c>
      <c r="H41" s="8"/>
      <c r="I41" s="8">
        <v>0</v>
      </c>
      <c r="J41" s="8"/>
      <c r="K41" s="8">
        <f>G41+I41</f>
        <v>787174.92</v>
      </c>
      <c r="L41" s="8">
        <f>H41+J41</f>
        <v>0</v>
      </c>
    </row>
    <row r="42" spans="1:12" x14ac:dyDescent="0.25">
      <c r="A42" s="6" t="s">
        <v>52</v>
      </c>
      <c r="B42" s="7">
        <v>701</v>
      </c>
      <c r="C42" s="10" t="s">
        <v>16</v>
      </c>
      <c r="D42" s="10" t="s">
        <v>53</v>
      </c>
      <c r="E42" s="10"/>
      <c r="F42" s="7"/>
      <c r="G42" s="8">
        <f>G43</f>
        <v>12080.64</v>
      </c>
      <c r="H42" s="8">
        <f t="shared" ref="H42:L45" si="15">H43</f>
        <v>12080.64</v>
      </c>
      <c r="I42" s="8">
        <f t="shared" si="15"/>
        <v>0</v>
      </c>
      <c r="J42" s="8">
        <f t="shared" si="15"/>
        <v>0</v>
      </c>
      <c r="K42" s="8">
        <f t="shared" si="15"/>
        <v>12080.64</v>
      </c>
      <c r="L42" s="8">
        <f t="shared" si="15"/>
        <v>12080.64</v>
      </c>
    </row>
    <row r="43" spans="1:12" x14ac:dyDescent="0.25">
      <c r="A43" s="11" t="s">
        <v>19</v>
      </c>
      <c r="B43" s="7">
        <v>701</v>
      </c>
      <c r="C43" s="10" t="s">
        <v>16</v>
      </c>
      <c r="D43" s="10" t="s">
        <v>53</v>
      </c>
      <c r="E43" s="10" t="s">
        <v>20</v>
      </c>
      <c r="F43" s="7"/>
      <c r="G43" s="8">
        <f>G44</f>
        <v>12080.64</v>
      </c>
      <c r="H43" s="8">
        <f t="shared" si="15"/>
        <v>12080.64</v>
      </c>
      <c r="I43" s="8">
        <f t="shared" si="15"/>
        <v>0</v>
      </c>
      <c r="J43" s="8">
        <f t="shared" si="15"/>
        <v>0</v>
      </c>
      <c r="K43" s="8">
        <f t="shared" si="15"/>
        <v>12080.64</v>
      </c>
      <c r="L43" s="8">
        <f t="shared" si="15"/>
        <v>12080.64</v>
      </c>
    </row>
    <row r="44" spans="1:12" ht="25.5" x14ac:dyDescent="0.25">
      <c r="A44" s="11" t="s">
        <v>21</v>
      </c>
      <c r="B44" s="7">
        <v>701</v>
      </c>
      <c r="C44" s="10" t="s">
        <v>16</v>
      </c>
      <c r="D44" s="10" t="s">
        <v>53</v>
      </c>
      <c r="E44" s="10" t="s">
        <v>22</v>
      </c>
      <c r="F44" s="7"/>
      <c r="G44" s="8">
        <f>G45</f>
        <v>12080.64</v>
      </c>
      <c r="H44" s="8">
        <f t="shared" si="15"/>
        <v>12080.64</v>
      </c>
      <c r="I44" s="8">
        <f t="shared" si="15"/>
        <v>0</v>
      </c>
      <c r="J44" s="8">
        <f t="shared" si="15"/>
        <v>0</v>
      </c>
      <c r="K44" s="8">
        <f t="shared" si="15"/>
        <v>12080.64</v>
      </c>
      <c r="L44" s="8">
        <f t="shared" si="15"/>
        <v>12080.64</v>
      </c>
    </row>
    <row r="45" spans="1:12" ht="38.25" x14ac:dyDescent="0.25">
      <c r="A45" s="6" t="s">
        <v>54</v>
      </c>
      <c r="B45" s="7">
        <v>701</v>
      </c>
      <c r="C45" s="10" t="s">
        <v>16</v>
      </c>
      <c r="D45" s="10" t="s">
        <v>53</v>
      </c>
      <c r="E45" s="10" t="s">
        <v>55</v>
      </c>
      <c r="F45" s="7"/>
      <c r="G45" s="8">
        <f>G46</f>
        <v>12080.64</v>
      </c>
      <c r="H45" s="8">
        <f t="shared" si="15"/>
        <v>12080.64</v>
      </c>
      <c r="I45" s="8">
        <f t="shared" si="15"/>
        <v>0</v>
      </c>
      <c r="J45" s="8">
        <f t="shared" si="15"/>
        <v>0</v>
      </c>
      <c r="K45" s="8">
        <f t="shared" si="15"/>
        <v>12080.64</v>
      </c>
      <c r="L45" s="8">
        <f t="shared" si="15"/>
        <v>12080.64</v>
      </c>
    </row>
    <row r="46" spans="1:12" ht="25.5" x14ac:dyDescent="0.25">
      <c r="A46" s="6" t="s">
        <v>28</v>
      </c>
      <c r="B46" s="7">
        <v>701</v>
      </c>
      <c r="C46" s="10" t="s">
        <v>16</v>
      </c>
      <c r="D46" s="10" t="s">
        <v>53</v>
      </c>
      <c r="E46" s="10" t="s">
        <v>55</v>
      </c>
      <c r="F46" s="7">
        <v>200</v>
      </c>
      <c r="G46" s="8">
        <v>12080.64</v>
      </c>
      <c r="H46" s="8">
        <v>12080.64</v>
      </c>
      <c r="I46" s="8"/>
      <c r="J46" s="8"/>
      <c r="K46" s="8">
        <f>G46+I46</f>
        <v>12080.64</v>
      </c>
      <c r="L46" s="8">
        <f>H46+J46</f>
        <v>12080.64</v>
      </c>
    </row>
    <row r="47" spans="1:12" x14ac:dyDescent="0.25">
      <c r="A47" s="6" t="s">
        <v>58</v>
      </c>
      <c r="B47" s="7">
        <v>701</v>
      </c>
      <c r="C47" s="10" t="s">
        <v>16</v>
      </c>
      <c r="D47" s="10" t="s">
        <v>59</v>
      </c>
      <c r="E47" s="10"/>
      <c r="F47" s="7"/>
      <c r="G47" s="8">
        <f>G48+G67</f>
        <v>5632640.7999999998</v>
      </c>
      <c r="H47" s="8">
        <f t="shared" ref="H47:L47" si="16">H48+H67</f>
        <v>657334.00000000012</v>
      </c>
      <c r="I47" s="8">
        <f t="shared" si="16"/>
        <v>0</v>
      </c>
      <c r="J47" s="8">
        <f t="shared" si="16"/>
        <v>0</v>
      </c>
      <c r="K47" s="8">
        <f t="shared" si="16"/>
        <v>5632640.7999999998</v>
      </c>
      <c r="L47" s="8">
        <f t="shared" si="16"/>
        <v>657334.00000000012</v>
      </c>
    </row>
    <row r="48" spans="1:12" ht="25.5" x14ac:dyDescent="0.25">
      <c r="A48" s="6" t="s">
        <v>33</v>
      </c>
      <c r="B48" s="7">
        <v>701</v>
      </c>
      <c r="C48" s="10" t="s">
        <v>16</v>
      </c>
      <c r="D48" s="10" t="s">
        <v>59</v>
      </c>
      <c r="E48" s="10" t="s">
        <v>34</v>
      </c>
      <c r="F48" s="7"/>
      <c r="G48" s="8">
        <f>G49+G62</f>
        <v>2980900</v>
      </c>
      <c r="H48" s="8">
        <f t="shared" ref="H48:L48" si="17">H49+H62</f>
        <v>0</v>
      </c>
      <c r="I48" s="8">
        <f t="shared" si="17"/>
        <v>0</v>
      </c>
      <c r="J48" s="8">
        <f t="shared" si="17"/>
        <v>0</v>
      </c>
      <c r="K48" s="8">
        <f t="shared" si="17"/>
        <v>2980900</v>
      </c>
      <c r="L48" s="8">
        <f t="shared" si="17"/>
        <v>0</v>
      </c>
    </row>
    <row r="49" spans="1:12" ht="38.25" x14ac:dyDescent="0.25">
      <c r="A49" s="6" t="s">
        <v>69</v>
      </c>
      <c r="B49" s="7">
        <v>701</v>
      </c>
      <c r="C49" s="10" t="s">
        <v>16</v>
      </c>
      <c r="D49" s="10" t="s">
        <v>59</v>
      </c>
      <c r="E49" s="10" t="s">
        <v>70</v>
      </c>
      <c r="F49" s="7"/>
      <c r="G49" s="8">
        <f t="shared" ref="G49:L49" si="18">G50+G53+G56+G59</f>
        <v>1860600</v>
      </c>
      <c r="H49" s="8">
        <f t="shared" si="18"/>
        <v>0</v>
      </c>
      <c r="I49" s="8">
        <f t="shared" si="18"/>
        <v>0</v>
      </c>
      <c r="J49" s="8">
        <f t="shared" si="18"/>
        <v>0</v>
      </c>
      <c r="K49" s="8">
        <f t="shared" si="18"/>
        <v>1860600</v>
      </c>
      <c r="L49" s="8">
        <f t="shared" si="18"/>
        <v>0</v>
      </c>
    </row>
    <row r="50" spans="1:12" ht="63.75" x14ac:dyDescent="0.25">
      <c r="A50" s="6" t="s">
        <v>71</v>
      </c>
      <c r="B50" s="7">
        <v>701</v>
      </c>
      <c r="C50" s="10" t="s">
        <v>16</v>
      </c>
      <c r="D50" s="10" t="s">
        <v>59</v>
      </c>
      <c r="E50" s="10" t="s">
        <v>72</v>
      </c>
      <c r="F50" s="7"/>
      <c r="G50" s="8">
        <f t="shared" ref="G50:L51" si="19">G51</f>
        <v>617410</v>
      </c>
      <c r="H50" s="8">
        <f t="shared" si="19"/>
        <v>0</v>
      </c>
      <c r="I50" s="8">
        <f t="shared" si="19"/>
        <v>0</v>
      </c>
      <c r="J50" s="8">
        <f t="shared" si="19"/>
        <v>0</v>
      </c>
      <c r="K50" s="8">
        <f t="shared" si="19"/>
        <v>617410</v>
      </c>
      <c r="L50" s="8">
        <f t="shared" si="19"/>
        <v>0</v>
      </c>
    </row>
    <row r="51" spans="1:12" ht="38.25" x14ac:dyDescent="0.25">
      <c r="A51" s="12" t="s">
        <v>73</v>
      </c>
      <c r="B51" s="7">
        <v>701</v>
      </c>
      <c r="C51" s="10" t="s">
        <v>16</v>
      </c>
      <c r="D51" s="10" t="s">
        <v>59</v>
      </c>
      <c r="E51" s="10" t="s">
        <v>74</v>
      </c>
      <c r="F51" s="7"/>
      <c r="G51" s="8">
        <f t="shared" si="19"/>
        <v>617410</v>
      </c>
      <c r="H51" s="8">
        <f t="shared" si="19"/>
        <v>0</v>
      </c>
      <c r="I51" s="8">
        <f t="shared" si="19"/>
        <v>0</v>
      </c>
      <c r="J51" s="8">
        <f t="shared" si="19"/>
        <v>0</v>
      </c>
      <c r="K51" s="8">
        <f t="shared" si="19"/>
        <v>617410</v>
      </c>
      <c r="L51" s="8">
        <f t="shared" si="19"/>
        <v>0</v>
      </c>
    </row>
    <row r="52" spans="1:12" ht="25.5" x14ac:dyDescent="0.25">
      <c r="A52" s="6" t="s">
        <v>28</v>
      </c>
      <c r="B52" s="7">
        <v>701</v>
      </c>
      <c r="C52" s="10" t="s">
        <v>16</v>
      </c>
      <c r="D52" s="10" t="s">
        <v>59</v>
      </c>
      <c r="E52" s="10" t="s">
        <v>74</v>
      </c>
      <c r="F52" s="7">
        <v>200</v>
      </c>
      <c r="G52" s="8">
        <v>617410</v>
      </c>
      <c r="H52" s="8"/>
      <c r="I52" s="8"/>
      <c r="J52" s="8"/>
      <c r="K52" s="8">
        <f>G52+I52</f>
        <v>617410</v>
      </c>
      <c r="L52" s="8">
        <f>H52+J52</f>
        <v>0</v>
      </c>
    </row>
    <row r="53" spans="1:12" ht="38.25" x14ac:dyDescent="0.25">
      <c r="A53" s="6" t="s">
        <v>75</v>
      </c>
      <c r="B53" s="7">
        <v>701</v>
      </c>
      <c r="C53" s="10" t="s">
        <v>16</v>
      </c>
      <c r="D53" s="10" t="s">
        <v>59</v>
      </c>
      <c r="E53" s="10" t="s">
        <v>76</v>
      </c>
      <c r="F53" s="7"/>
      <c r="G53" s="8">
        <f>G54</f>
        <v>259090</v>
      </c>
      <c r="H53" s="8">
        <f t="shared" ref="H53:L54" si="20">H54</f>
        <v>0</v>
      </c>
      <c r="I53" s="8">
        <f t="shared" si="20"/>
        <v>0</v>
      </c>
      <c r="J53" s="8">
        <f t="shared" si="20"/>
        <v>0</v>
      </c>
      <c r="K53" s="8">
        <f t="shared" si="20"/>
        <v>259090</v>
      </c>
      <c r="L53" s="8">
        <f t="shared" si="20"/>
        <v>0</v>
      </c>
    </row>
    <row r="54" spans="1:12" ht="38.25" x14ac:dyDescent="0.25">
      <c r="A54" s="12" t="s">
        <v>73</v>
      </c>
      <c r="B54" s="7">
        <v>701</v>
      </c>
      <c r="C54" s="10" t="s">
        <v>16</v>
      </c>
      <c r="D54" s="10" t="s">
        <v>59</v>
      </c>
      <c r="E54" s="10" t="s">
        <v>77</v>
      </c>
      <c r="F54" s="7"/>
      <c r="G54" s="8">
        <f>G55</f>
        <v>259090</v>
      </c>
      <c r="H54" s="8">
        <f t="shared" si="20"/>
        <v>0</v>
      </c>
      <c r="I54" s="8">
        <f t="shared" si="20"/>
        <v>0</v>
      </c>
      <c r="J54" s="8">
        <f t="shared" si="20"/>
        <v>0</v>
      </c>
      <c r="K54" s="8">
        <f t="shared" si="20"/>
        <v>259090</v>
      </c>
      <c r="L54" s="8">
        <f t="shared" si="20"/>
        <v>0</v>
      </c>
    </row>
    <row r="55" spans="1:12" ht="25.5" x14ac:dyDescent="0.25">
      <c r="A55" s="6" t="s">
        <v>28</v>
      </c>
      <c r="B55" s="7">
        <v>701</v>
      </c>
      <c r="C55" s="10" t="s">
        <v>16</v>
      </c>
      <c r="D55" s="10" t="s">
        <v>59</v>
      </c>
      <c r="E55" s="10" t="s">
        <v>77</v>
      </c>
      <c r="F55" s="7">
        <v>200</v>
      </c>
      <c r="G55" s="8">
        <v>259090</v>
      </c>
      <c r="H55" s="8"/>
      <c r="I55" s="8"/>
      <c r="J55" s="8"/>
      <c r="K55" s="8">
        <f>G55+I55</f>
        <v>259090</v>
      </c>
      <c r="L55" s="8">
        <f>H55+J55</f>
        <v>0</v>
      </c>
    </row>
    <row r="56" spans="1:12" ht="38.25" x14ac:dyDescent="0.25">
      <c r="A56" s="6" t="s">
        <v>78</v>
      </c>
      <c r="B56" s="7">
        <v>701</v>
      </c>
      <c r="C56" s="10" t="s">
        <v>16</v>
      </c>
      <c r="D56" s="10" t="s">
        <v>59</v>
      </c>
      <c r="E56" s="10" t="s">
        <v>79</v>
      </c>
      <c r="F56" s="7"/>
      <c r="G56" s="8">
        <f>G57</f>
        <v>130000</v>
      </c>
      <c r="H56" s="8">
        <f t="shared" ref="H56:L57" si="21">H57</f>
        <v>0</v>
      </c>
      <c r="I56" s="8">
        <f t="shared" si="21"/>
        <v>0</v>
      </c>
      <c r="J56" s="8">
        <f t="shared" si="21"/>
        <v>0</v>
      </c>
      <c r="K56" s="8">
        <f t="shared" si="21"/>
        <v>130000</v>
      </c>
      <c r="L56" s="8">
        <f t="shared" si="21"/>
        <v>0</v>
      </c>
    </row>
    <row r="57" spans="1:12" ht="38.25" x14ac:dyDescent="0.25">
      <c r="A57" s="12" t="s">
        <v>73</v>
      </c>
      <c r="B57" s="7">
        <v>701</v>
      </c>
      <c r="C57" s="10" t="s">
        <v>16</v>
      </c>
      <c r="D57" s="10" t="s">
        <v>59</v>
      </c>
      <c r="E57" s="10" t="s">
        <v>80</v>
      </c>
      <c r="F57" s="7"/>
      <c r="G57" s="8">
        <f>G58</f>
        <v>130000</v>
      </c>
      <c r="H57" s="8">
        <f t="shared" si="21"/>
        <v>0</v>
      </c>
      <c r="I57" s="8">
        <f t="shared" si="21"/>
        <v>0</v>
      </c>
      <c r="J57" s="8">
        <f t="shared" si="21"/>
        <v>0</v>
      </c>
      <c r="K57" s="8">
        <f t="shared" si="21"/>
        <v>130000</v>
      </c>
      <c r="L57" s="8">
        <f t="shared" si="21"/>
        <v>0</v>
      </c>
    </row>
    <row r="58" spans="1:12" ht="25.5" x14ac:dyDescent="0.25">
      <c r="A58" s="6" t="s">
        <v>28</v>
      </c>
      <c r="B58" s="7">
        <v>701</v>
      </c>
      <c r="C58" s="10" t="s">
        <v>16</v>
      </c>
      <c r="D58" s="10" t="s">
        <v>59</v>
      </c>
      <c r="E58" s="10" t="s">
        <v>80</v>
      </c>
      <c r="F58" s="7">
        <v>200</v>
      </c>
      <c r="G58" s="8">
        <v>130000</v>
      </c>
      <c r="H58" s="8"/>
      <c r="I58" s="8"/>
      <c r="J58" s="8"/>
      <c r="K58" s="8">
        <f>G58+I58</f>
        <v>130000</v>
      </c>
      <c r="L58" s="8">
        <f>H58+J58</f>
        <v>0</v>
      </c>
    </row>
    <row r="59" spans="1:12" ht="38.25" x14ac:dyDescent="0.25">
      <c r="A59" s="6" t="s">
        <v>81</v>
      </c>
      <c r="B59" s="7">
        <v>701</v>
      </c>
      <c r="C59" s="10" t="s">
        <v>16</v>
      </c>
      <c r="D59" s="10" t="s">
        <v>59</v>
      </c>
      <c r="E59" s="10" t="s">
        <v>82</v>
      </c>
      <c r="F59" s="7"/>
      <c r="G59" s="8">
        <f>G60</f>
        <v>854100</v>
      </c>
      <c r="H59" s="8">
        <f t="shared" ref="H59:L60" si="22">H60</f>
        <v>0</v>
      </c>
      <c r="I59" s="8">
        <f t="shared" si="22"/>
        <v>0</v>
      </c>
      <c r="J59" s="8">
        <f t="shared" si="22"/>
        <v>0</v>
      </c>
      <c r="K59" s="8">
        <f t="shared" si="22"/>
        <v>854100</v>
      </c>
      <c r="L59" s="8">
        <f t="shared" si="22"/>
        <v>0</v>
      </c>
    </row>
    <row r="60" spans="1:12" ht="38.25" x14ac:dyDescent="0.25">
      <c r="A60" s="12" t="s">
        <v>73</v>
      </c>
      <c r="B60" s="7">
        <v>701</v>
      </c>
      <c r="C60" s="10" t="s">
        <v>16</v>
      </c>
      <c r="D60" s="10" t="s">
        <v>59</v>
      </c>
      <c r="E60" s="10" t="s">
        <v>83</v>
      </c>
      <c r="F60" s="7"/>
      <c r="G60" s="8">
        <f>G61</f>
        <v>854100</v>
      </c>
      <c r="H60" s="8">
        <f t="shared" si="22"/>
        <v>0</v>
      </c>
      <c r="I60" s="8">
        <f t="shared" si="22"/>
        <v>0</v>
      </c>
      <c r="J60" s="8">
        <f t="shared" si="22"/>
        <v>0</v>
      </c>
      <c r="K60" s="8">
        <f t="shared" si="22"/>
        <v>854100</v>
      </c>
      <c r="L60" s="8">
        <f t="shared" si="22"/>
        <v>0</v>
      </c>
    </row>
    <row r="61" spans="1:12" ht="25.5" x14ac:dyDescent="0.25">
      <c r="A61" s="6" t="s">
        <v>28</v>
      </c>
      <c r="B61" s="7">
        <v>701</v>
      </c>
      <c r="C61" s="10" t="s">
        <v>16</v>
      </c>
      <c r="D61" s="10" t="s">
        <v>59</v>
      </c>
      <c r="E61" s="10" t="s">
        <v>83</v>
      </c>
      <c r="F61" s="7">
        <v>200</v>
      </c>
      <c r="G61" s="8">
        <v>854100</v>
      </c>
      <c r="H61" s="8"/>
      <c r="I61" s="8">
        <v>0</v>
      </c>
      <c r="J61" s="8"/>
      <c r="K61" s="8">
        <f>G61+I61</f>
        <v>854100</v>
      </c>
      <c r="L61" s="8">
        <f>H61+J61</f>
        <v>0</v>
      </c>
    </row>
    <row r="62" spans="1:12" ht="25.5" x14ac:dyDescent="0.25">
      <c r="A62" s="6" t="s">
        <v>35</v>
      </c>
      <c r="B62" s="7">
        <v>701</v>
      </c>
      <c r="C62" s="10" t="s">
        <v>16</v>
      </c>
      <c r="D62" s="10" t="s">
        <v>59</v>
      </c>
      <c r="E62" s="10" t="s">
        <v>36</v>
      </c>
      <c r="F62" s="7"/>
      <c r="G62" s="8">
        <f>+G63</f>
        <v>1120300</v>
      </c>
      <c r="H62" s="8">
        <f t="shared" ref="H62:L62" si="23">+H63</f>
        <v>0</v>
      </c>
      <c r="I62" s="8">
        <f t="shared" si="23"/>
        <v>0</v>
      </c>
      <c r="J62" s="8">
        <f t="shared" si="23"/>
        <v>0</v>
      </c>
      <c r="K62" s="8">
        <f t="shared" si="23"/>
        <v>1120300</v>
      </c>
      <c r="L62" s="8">
        <f t="shared" si="23"/>
        <v>0</v>
      </c>
    </row>
    <row r="63" spans="1:12" ht="51" x14ac:dyDescent="0.25">
      <c r="A63" s="6" t="s">
        <v>44</v>
      </c>
      <c r="B63" s="7">
        <v>701</v>
      </c>
      <c r="C63" s="10" t="s">
        <v>16</v>
      </c>
      <c r="D63" s="10" t="s">
        <v>59</v>
      </c>
      <c r="E63" s="10" t="s">
        <v>45</v>
      </c>
      <c r="F63" s="7"/>
      <c r="G63" s="8">
        <f t="shared" ref="G63:L63" si="24">G64</f>
        <v>1120300</v>
      </c>
      <c r="H63" s="8">
        <f t="shared" si="24"/>
        <v>0</v>
      </c>
      <c r="I63" s="8">
        <f t="shared" si="24"/>
        <v>0</v>
      </c>
      <c r="J63" s="8">
        <f t="shared" si="24"/>
        <v>0</v>
      </c>
      <c r="K63" s="8">
        <f t="shared" si="24"/>
        <v>1120300</v>
      </c>
      <c r="L63" s="8">
        <f t="shared" si="24"/>
        <v>0</v>
      </c>
    </row>
    <row r="64" spans="1:12" x14ac:dyDescent="0.25">
      <c r="A64" s="6" t="s">
        <v>84</v>
      </c>
      <c r="B64" s="7">
        <v>701</v>
      </c>
      <c r="C64" s="10" t="s">
        <v>16</v>
      </c>
      <c r="D64" s="10" t="s">
        <v>59</v>
      </c>
      <c r="E64" s="10" t="s">
        <v>85</v>
      </c>
      <c r="F64" s="7"/>
      <c r="G64" s="8">
        <f t="shared" ref="G64:L64" si="25">SUM(G65:G66)</f>
        <v>1120300</v>
      </c>
      <c r="H64" s="8">
        <f t="shared" si="25"/>
        <v>0</v>
      </c>
      <c r="I64" s="8">
        <f t="shared" si="25"/>
        <v>0</v>
      </c>
      <c r="J64" s="8">
        <f t="shared" si="25"/>
        <v>0</v>
      </c>
      <c r="K64" s="8">
        <f t="shared" si="25"/>
        <v>1120300</v>
      </c>
      <c r="L64" s="8">
        <f t="shared" si="25"/>
        <v>0</v>
      </c>
    </row>
    <row r="65" spans="1:12" ht="25.5" x14ac:dyDescent="0.25">
      <c r="A65" s="6" t="s">
        <v>28</v>
      </c>
      <c r="B65" s="7">
        <v>701</v>
      </c>
      <c r="C65" s="10" t="s">
        <v>16</v>
      </c>
      <c r="D65" s="10" t="s">
        <v>59</v>
      </c>
      <c r="E65" s="10" t="s">
        <v>85</v>
      </c>
      <c r="F65" s="7">
        <v>200</v>
      </c>
      <c r="G65" s="8">
        <v>1120300</v>
      </c>
      <c r="H65" s="8"/>
      <c r="I65" s="8">
        <v>-5000</v>
      </c>
      <c r="J65" s="8"/>
      <c r="K65" s="8">
        <f>G65+I65</f>
        <v>1115300</v>
      </c>
      <c r="L65" s="8">
        <f>H65+J65</f>
        <v>0</v>
      </c>
    </row>
    <row r="66" spans="1:12" x14ac:dyDescent="0.25">
      <c r="A66" s="6" t="s">
        <v>57</v>
      </c>
      <c r="B66" s="7">
        <v>701</v>
      </c>
      <c r="C66" s="10" t="s">
        <v>16</v>
      </c>
      <c r="D66" s="10" t="s">
        <v>59</v>
      </c>
      <c r="E66" s="10" t="s">
        <v>85</v>
      </c>
      <c r="F66" s="7">
        <v>800</v>
      </c>
      <c r="G66" s="8">
        <v>0</v>
      </c>
      <c r="H66" s="8"/>
      <c r="I66" s="8">
        <v>5000</v>
      </c>
      <c r="J66" s="8"/>
      <c r="K66" s="8">
        <f>G66+I66</f>
        <v>5000</v>
      </c>
      <c r="L66" s="8">
        <f>H66+J66</f>
        <v>0</v>
      </c>
    </row>
    <row r="67" spans="1:12" x14ac:dyDescent="0.25">
      <c r="A67" s="11" t="s">
        <v>19</v>
      </c>
      <c r="B67" s="7">
        <v>701</v>
      </c>
      <c r="C67" s="10" t="s">
        <v>16</v>
      </c>
      <c r="D67" s="10" t="s">
        <v>59</v>
      </c>
      <c r="E67" s="10" t="s">
        <v>20</v>
      </c>
      <c r="F67" s="7"/>
      <c r="G67" s="8">
        <f>G68</f>
        <v>2651740.7999999998</v>
      </c>
      <c r="H67" s="8">
        <f t="shared" ref="H67:L67" si="26">H68</f>
        <v>657334.00000000012</v>
      </c>
      <c r="I67" s="8">
        <f t="shared" si="26"/>
        <v>0</v>
      </c>
      <c r="J67" s="8">
        <f t="shared" si="26"/>
        <v>0</v>
      </c>
      <c r="K67" s="8">
        <f t="shared" si="26"/>
        <v>2651740.7999999998</v>
      </c>
      <c r="L67" s="8">
        <f t="shared" si="26"/>
        <v>657334.00000000012</v>
      </c>
    </row>
    <row r="68" spans="1:12" ht="25.5" x14ac:dyDescent="0.25">
      <c r="A68" s="11" t="s">
        <v>21</v>
      </c>
      <c r="B68" s="7">
        <v>701</v>
      </c>
      <c r="C68" s="10" t="s">
        <v>16</v>
      </c>
      <c r="D68" s="10" t="s">
        <v>59</v>
      </c>
      <c r="E68" s="10" t="s">
        <v>22</v>
      </c>
      <c r="F68" s="7"/>
      <c r="G68" s="8">
        <f>G69+G71+G74+G76</f>
        <v>2651740.7999999998</v>
      </c>
      <c r="H68" s="8">
        <f t="shared" ref="H68:L68" si="27">H69+H71+H74+H76</f>
        <v>657334.00000000012</v>
      </c>
      <c r="I68" s="8">
        <f t="shared" si="27"/>
        <v>0</v>
      </c>
      <c r="J68" s="8">
        <f t="shared" si="27"/>
        <v>0</v>
      </c>
      <c r="K68" s="8">
        <f t="shared" si="27"/>
        <v>2651740.7999999998</v>
      </c>
      <c r="L68" s="8">
        <f t="shared" si="27"/>
        <v>657334.00000000012</v>
      </c>
    </row>
    <row r="69" spans="1:12" ht="89.25" x14ac:dyDescent="0.25">
      <c r="A69" s="6" t="s">
        <v>87</v>
      </c>
      <c r="B69" s="7">
        <v>701</v>
      </c>
      <c r="C69" s="10" t="s">
        <v>16</v>
      </c>
      <c r="D69" s="10" t="s">
        <v>59</v>
      </c>
      <c r="E69" s="10" t="s">
        <v>88</v>
      </c>
      <c r="F69" s="7"/>
      <c r="G69" s="8">
        <f t="shared" ref="G69:L69" si="28">G70</f>
        <v>6000</v>
      </c>
      <c r="H69" s="8">
        <f t="shared" si="28"/>
        <v>6000</v>
      </c>
      <c r="I69" s="8">
        <f t="shared" si="28"/>
        <v>0</v>
      </c>
      <c r="J69" s="8">
        <f t="shared" si="28"/>
        <v>0</v>
      </c>
      <c r="K69" s="8">
        <f t="shared" si="28"/>
        <v>6000</v>
      </c>
      <c r="L69" s="8">
        <f t="shared" si="28"/>
        <v>6000</v>
      </c>
    </row>
    <row r="70" spans="1:12" ht="25.5" x14ac:dyDescent="0.25">
      <c r="A70" s="6" t="s">
        <v>28</v>
      </c>
      <c r="B70" s="7">
        <v>701</v>
      </c>
      <c r="C70" s="10" t="s">
        <v>16</v>
      </c>
      <c r="D70" s="10" t="s">
        <v>59</v>
      </c>
      <c r="E70" s="10" t="s">
        <v>88</v>
      </c>
      <c r="F70" s="7">
        <v>200</v>
      </c>
      <c r="G70" s="8">
        <v>6000</v>
      </c>
      <c r="H70" s="8">
        <v>6000</v>
      </c>
      <c r="I70" s="8"/>
      <c r="J70" s="8"/>
      <c r="K70" s="8">
        <f>G70+I70</f>
        <v>6000</v>
      </c>
      <c r="L70" s="8">
        <f>H70+J70</f>
        <v>6000</v>
      </c>
    </row>
    <row r="71" spans="1:12" ht="25.5" x14ac:dyDescent="0.25">
      <c r="A71" s="6" t="s">
        <v>89</v>
      </c>
      <c r="B71" s="7">
        <v>701</v>
      </c>
      <c r="C71" s="10" t="s">
        <v>16</v>
      </c>
      <c r="D71" s="10" t="s">
        <v>59</v>
      </c>
      <c r="E71" s="10" t="s">
        <v>90</v>
      </c>
      <c r="F71" s="7"/>
      <c r="G71" s="8">
        <f t="shared" ref="G71:L71" si="29">SUM(G72:G73)</f>
        <v>651334.00000000012</v>
      </c>
      <c r="H71" s="8">
        <f t="shared" si="29"/>
        <v>651334.00000000012</v>
      </c>
      <c r="I71" s="8">
        <f t="shared" si="29"/>
        <v>0</v>
      </c>
      <c r="J71" s="8">
        <f t="shared" si="29"/>
        <v>0</v>
      </c>
      <c r="K71" s="8">
        <f t="shared" si="29"/>
        <v>651334.00000000012</v>
      </c>
      <c r="L71" s="8">
        <f t="shared" si="29"/>
        <v>651334.00000000012</v>
      </c>
    </row>
    <row r="72" spans="1:12" ht="51" x14ac:dyDescent="0.25">
      <c r="A72" s="6" t="s">
        <v>25</v>
      </c>
      <c r="B72" s="7">
        <v>701</v>
      </c>
      <c r="C72" s="10" t="s">
        <v>16</v>
      </c>
      <c r="D72" s="10" t="s">
        <v>59</v>
      </c>
      <c r="E72" s="10" t="s">
        <v>90</v>
      </c>
      <c r="F72" s="7">
        <v>100</v>
      </c>
      <c r="G72" s="8">
        <f>419020.9+52863.9+4190.21</f>
        <v>476075.01000000007</v>
      </c>
      <c r="H72" s="8">
        <f>419020.9+52863.9+4190.21</f>
        <v>476075.01000000007</v>
      </c>
      <c r="I72" s="8"/>
      <c r="J72" s="8"/>
      <c r="K72" s="8">
        <f>G72+I72</f>
        <v>476075.01000000007</v>
      </c>
      <c r="L72" s="8">
        <f>H72+J72</f>
        <v>476075.01000000007</v>
      </c>
    </row>
    <row r="73" spans="1:12" ht="25.5" x14ac:dyDescent="0.25">
      <c r="A73" s="6" t="s">
        <v>28</v>
      </c>
      <c r="B73" s="7">
        <v>701</v>
      </c>
      <c r="C73" s="10" t="s">
        <v>16</v>
      </c>
      <c r="D73" s="10" t="s">
        <v>59</v>
      </c>
      <c r="E73" s="10" t="s">
        <v>90</v>
      </c>
      <c r="F73" s="7">
        <v>200</v>
      </c>
      <c r="G73" s="8">
        <f>232313.1-52863.9-4190.21</f>
        <v>175258.99000000002</v>
      </c>
      <c r="H73" s="8">
        <f>232313.1-52863.9-4190.21</f>
        <v>175258.99000000002</v>
      </c>
      <c r="I73" s="8"/>
      <c r="J73" s="8"/>
      <c r="K73" s="8">
        <f>G73+I73</f>
        <v>175258.99000000002</v>
      </c>
      <c r="L73" s="8">
        <f>H73+J73</f>
        <v>175258.99000000002</v>
      </c>
    </row>
    <row r="74" spans="1:12" ht="25.5" x14ac:dyDescent="0.25">
      <c r="A74" s="6" t="s">
        <v>95</v>
      </c>
      <c r="B74" s="7">
        <v>701</v>
      </c>
      <c r="C74" s="10" t="s">
        <v>16</v>
      </c>
      <c r="D74" s="10" t="s">
        <v>59</v>
      </c>
      <c r="E74" s="10" t="s">
        <v>96</v>
      </c>
      <c r="F74" s="7"/>
      <c r="G74" s="8">
        <f t="shared" ref="G74:L74" si="30">G75</f>
        <v>508058.8</v>
      </c>
      <c r="H74" s="8">
        <f t="shared" si="30"/>
        <v>0</v>
      </c>
      <c r="I74" s="8">
        <f t="shared" si="30"/>
        <v>0</v>
      </c>
      <c r="J74" s="8">
        <f t="shared" si="30"/>
        <v>0</v>
      </c>
      <c r="K74" s="8">
        <f t="shared" si="30"/>
        <v>508058.8</v>
      </c>
      <c r="L74" s="8">
        <f t="shared" si="30"/>
        <v>0</v>
      </c>
    </row>
    <row r="75" spans="1:12" x14ac:dyDescent="0.25">
      <c r="A75" s="6" t="s">
        <v>57</v>
      </c>
      <c r="B75" s="7">
        <v>701</v>
      </c>
      <c r="C75" s="10" t="s">
        <v>16</v>
      </c>
      <c r="D75" s="10" t="s">
        <v>59</v>
      </c>
      <c r="E75" s="10" t="s">
        <v>96</v>
      </c>
      <c r="F75" s="7">
        <v>800</v>
      </c>
      <c r="G75" s="8">
        <v>508058.8</v>
      </c>
      <c r="H75" s="8"/>
      <c r="I75" s="8"/>
      <c r="J75" s="8"/>
      <c r="K75" s="8">
        <f t="shared" ref="K75:L77" si="31">G75+I75</f>
        <v>508058.8</v>
      </c>
      <c r="L75" s="8">
        <f t="shared" si="31"/>
        <v>0</v>
      </c>
    </row>
    <row r="76" spans="1:12" ht="25.5" x14ac:dyDescent="0.25">
      <c r="A76" s="12" t="s">
        <v>97</v>
      </c>
      <c r="B76" s="7">
        <v>701</v>
      </c>
      <c r="C76" s="10" t="s">
        <v>16</v>
      </c>
      <c r="D76" s="10" t="s">
        <v>59</v>
      </c>
      <c r="E76" s="10" t="s">
        <v>98</v>
      </c>
      <c r="F76" s="7"/>
      <c r="G76" s="8">
        <f>SUM(G77:G77)</f>
        <v>1486348</v>
      </c>
      <c r="H76" s="8">
        <f>SUM(H77:H77)</f>
        <v>0</v>
      </c>
      <c r="I76" s="8">
        <f>SUM(I77:I77)</f>
        <v>0</v>
      </c>
      <c r="J76" s="8">
        <f>SUM(J77:J77)</f>
        <v>0</v>
      </c>
      <c r="K76" s="8">
        <f t="shared" si="31"/>
        <v>1486348</v>
      </c>
      <c r="L76" s="8">
        <f t="shared" si="31"/>
        <v>0</v>
      </c>
    </row>
    <row r="77" spans="1:12" ht="25.5" x14ac:dyDescent="0.25">
      <c r="A77" s="6" t="s">
        <v>28</v>
      </c>
      <c r="B77" s="7">
        <v>701</v>
      </c>
      <c r="C77" s="10" t="s">
        <v>16</v>
      </c>
      <c r="D77" s="10" t="s">
        <v>59</v>
      </c>
      <c r="E77" s="10" t="s">
        <v>98</v>
      </c>
      <c r="F77" s="7">
        <v>200</v>
      </c>
      <c r="G77" s="8">
        <v>1486348</v>
      </c>
      <c r="H77" s="8"/>
      <c r="I77" s="8"/>
      <c r="J77" s="8"/>
      <c r="K77" s="8">
        <f t="shared" si="31"/>
        <v>1486348</v>
      </c>
      <c r="L77" s="8">
        <f t="shared" si="31"/>
        <v>0</v>
      </c>
    </row>
    <row r="78" spans="1:12" ht="25.5" x14ac:dyDescent="0.25">
      <c r="A78" s="6" t="s">
        <v>118</v>
      </c>
      <c r="B78" s="7">
        <v>701</v>
      </c>
      <c r="C78" s="7" t="s">
        <v>119</v>
      </c>
      <c r="D78" s="7" t="s">
        <v>2</v>
      </c>
      <c r="E78" s="10"/>
      <c r="F78" s="7"/>
      <c r="G78" s="8">
        <f>G79+G85</f>
        <v>4457475</v>
      </c>
      <c r="H78" s="8">
        <f t="shared" ref="H78:L78" si="32">H79+H85</f>
        <v>4367475</v>
      </c>
      <c r="I78" s="8">
        <f t="shared" si="32"/>
        <v>0</v>
      </c>
      <c r="J78" s="8">
        <f t="shared" si="32"/>
        <v>0</v>
      </c>
      <c r="K78" s="8">
        <f t="shared" si="32"/>
        <v>4457475</v>
      </c>
      <c r="L78" s="8">
        <f t="shared" si="32"/>
        <v>4367475</v>
      </c>
    </row>
    <row r="79" spans="1:12" x14ac:dyDescent="0.25">
      <c r="A79" s="6" t="s">
        <v>120</v>
      </c>
      <c r="B79" s="7">
        <v>701</v>
      </c>
      <c r="C79" s="7" t="s">
        <v>119</v>
      </c>
      <c r="D79" s="7" t="s">
        <v>32</v>
      </c>
      <c r="E79" s="10"/>
      <c r="F79" s="7"/>
      <c r="G79" s="8">
        <f t="shared" ref="G79:L81" si="33">G80</f>
        <v>4367475</v>
      </c>
      <c r="H79" s="8">
        <f t="shared" si="33"/>
        <v>4367475</v>
      </c>
      <c r="I79" s="8">
        <f t="shared" si="33"/>
        <v>0</v>
      </c>
      <c r="J79" s="8">
        <f t="shared" si="33"/>
        <v>0</v>
      </c>
      <c r="K79" s="8">
        <f t="shared" si="33"/>
        <v>4367475</v>
      </c>
      <c r="L79" s="8">
        <f t="shared" si="33"/>
        <v>4367475</v>
      </c>
    </row>
    <row r="80" spans="1:12" x14ac:dyDescent="0.25">
      <c r="A80" s="11" t="s">
        <v>19</v>
      </c>
      <c r="B80" s="7">
        <v>701</v>
      </c>
      <c r="C80" s="7" t="s">
        <v>119</v>
      </c>
      <c r="D80" s="7" t="s">
        <v>32</v>
      </c>
      <c r="E80" s="10" t="s">
        <v>20</v>
      </c>
      <c r="F80" s="7"/>
      <c r="G80" s="8">
        <f t="shared" si="33"/>
        <v>4367475</v>
      </c>
      <c r="H80" s="8">
        <f t="shared" si="33"/>
        <v>4367475</v>
      </c>
      <c r="I80" s="8">
        <f t="shared" si="33"/>
        <v>0</v>
      </c>
      <c r="J80" s="8">
        <f t="shared" si="33"/>
        <v>0</v>
      </c>
      <c r="K80" s="8">
        <f t="shared" si="33"/>
        <v>4367475</v>
      </c>
      <c r="L80" s="8">
        <f t="shared" si="33"/>
        <v>4367475</v>
      </c>
    </row>
    <row r="81" spans="1:12" ht="25.5" x14ac:dyDescent="0.25">
      <c r="A81" s="11" t="s">
        <v>21</v>
      </c>
      <c r="B81" s="7">
        <v>701</v>
      </c>
      <c r="C81" s="7" t="s">
        <v>119</v>
      </c>
      <c r="D81" s="7" t="s">
        <v>32</v>
      </c>
      <c r="E81" s="10" t="s">
        <v>22</v>
      </c>
      <c r="F81" s="7"/>
      <c r="G81" s="8">
        <f t="shared" si="33"/>
        <v>4367475</v>
      </c>
      <c r="H81" s="8">
        <f t="shared" si="33"/>
        <v>4367475</v>
      </c>
      <c r="I81" s="8">
        <f t="shared" si="33"/>
        <v>0</v>
      </c>
      <c r="J81" s="8">
        <f t="shared" si="33"/>
        <v>0</v>
      </c>
      <c r="K81" s="8">
        <f t="shared" si="33"/>
        <v>4367475</v>
      </c>
      <c r="L81" s="8">
        <f t="shared" si="33"/>
        <v>4367475</v>
      </c>
    </row>
    <row r="82" spans="1:12" ht="76.5" x14ac:dyDescent="0.25">
      <c r="A82" s="14" t="s">
        <v>121</v>
      </c>
      <c r="B82" s="7">
        <v>701</v>
      </c>
      <c r="C82" s="7" t="s">
        <v>119</v>
      </c>
      <c r="D82" s="7" t="s">
        <v>32</v>
      </c>
      <c r="E82" s="7">
        <v>9020059300</v>
      </c>
      <c r="F82" s="7"/>
      <c r="G82" s="8">
        <f t="shared" ref="G82:L82" si="34">SUM(G83:G84)</f>
        <v>4367475</v>
      </c>
      <c r="H82" s="8">
        <f t="shared" si="34"/>
        <v>4367475</v>
      </c>
      <c r="I82" s="8">
        <f t="shared" si="34"/>
        <v>0</v>
      </c>
      <c r="J82" s="8">
        <f t="shared" si="34"/>
        <v>0</v>
      </c>
      <c r="K82" s="8">
        <f t="shared" si="34"/>
        <v>4367475</v>
      </c>
      <c r="L82" s="8">
        <f t="shared" si="34"/>
        <v>4367475</v>
      </c>
    </row>
    <row r="83" spans="1:12" ht="51" x14ac:dyDescent="0.25">
      <c r="A83" s="6" t="s">
        <v>25</v>
      </c>
      <c r="B83" s="7">
        <v>701</v>
      </c>
      <c r="C83" s="7" t="s">
        <v>119</v>
      </c>
      <c r="D83" s="7" t="s">
        <v>32</v>
      </c>
      <c r="E83" s="7">
        <v>9020059300</v>
      </c>
      <c r="F83" s="7">
        <v>100</v>
      </c>
      <c r="G83" s="8">
        <v>4267994.96</v>
      </c>
      <c r="H83" s="8">
        <v>4267994.96</v>
      </c>
      <c r="I83" s="8"/>
      <c r="J83" s="8"/>
      <c r="K83" s="8">
        <f>G83+I83</f>
        <v>4267994.96</v>
      </c>
      <c r="L83" s="8">
        <f>H83+J83</f>
        <v>4267994.96</v>
      </c>
    </row>
    <row r="84" spans="1:12" ht="25.5" x14ac:dyDescent="0.25">
      <c r="A84" s="6" t="s">
        <v>28</v>
      </c>
      <c r="B84" s="7">
        <v>701</v>
      </c>
      <c r="C84" s="7" t="s">
        <v>119</v>
      </c>
      <c r="D84" s="7" t="s">
        <v>32</v>
      </c>
      <c r="E84" s="7">
        <v>9020059300</v>
      </c>
      <c r="F84" s="7">
        <v>200</v>
      </c>
      <c r="G84" s="8">
        <v>99480.04</v>
      </c>
      <c r="H84" s="8">
        <v>99480.04</v>
      </c>
      <c r="I84" s="8"/>
      <c r="J84" s="8"/>
      <c r="K84" s="8">
        <f>G84+I84</f>
        <v>99480.04</v>
      </c>
      <c r="L84" s="8">
        <f>H84+J84</f>
        <v>99480.04</v>
      </c>
    </row>
    <row r="85" spans="1:12" ht="25.5" x14ac:dyDescent="0.25">
      <c r="A85" s="6" t="s">
        <v>129</v>
      </c>
      <c r="B85" s="7">
        <v>701</v>
      </c>
      <c r="C85" s="10" t="s">
        <v>119</v>
      </c>
      <c r="D85" s="10" t="s">
        <v>130</v>
      </c>
      <c r="E85" s="10"/>
      <c r="F85" s="7"/>
      <c r="G85" s="8">
        <f>G86+G91</f>
        <v>90000</v>
      </c>
      <c r="H85" s="8">
        <f>H86+H91</f>
        <v>0</v>
      </c>
      <c r="I85" s="8">
        <f>I86+I91</f>
        <v>0</v>
      </c>
      <c r="J85" s="8">
        <f>J86+J91</f>
        <v>0</v>
      </c>
      <c r="K85" s="8">
        <f>K86+K91</f>
        <v>90000</v>
      </c>
      <c r="L85" s="8">
        <f>L86+L91</f>
        <v>0</v>
      </c>
    </row>
    <row r="86" spans="1:12" ht="25.5" x14ac:dyDescent="0.25">
      <c r="A86" s="9" t="s">
        <v>60</v>
      </c>
      <c r="B86" s="7">
        <v>701</v>
      </c>
      <c r="C86" s="10" t="s">
        <v>119</v>
      </c>
      <c r="D86" s="10" t="s">
        <v>130</v>
      </c>
      <c r="E86" s="10" t="s">
        <v>61</v>
      </c>
      <c r="F86" s="7"/>
      <c r="G86" s="8">
        <f t="shared" ref="G86:L86" si="35">G87</f>
        <v>50000</v>
      </c>
      <c r="H86" s="8">
        <f t="shared" si="35"/>
        <v>0</v>
      </c>
      <c r="I86" s="8">
        <f t="shared" si="35"/>
        <v>0</v>
      </c>
      <c r="J86" s="8">
        <f t="shared" si="35"/>
        <v>0</v>
      </c>
      <c r="K86" s="8">
        <f t="shared" si="35"/>
        <v>50000</v>
      </c>
      <c r="L86" s="8">
        <f t="shared" si="35"/>
        <v>0</v>
      </c>
    </row>
    <row r="87" spans="1:12" ht="25.5" x14ac:dyDescent="0.25">
      <c r="A87" s="6" t="s">
        <v>131</v>
      </c>
      <c r="B87" s="7">
        <v>701</v>
      </c>
      <c r="C87" s="10" t="s">
        <v>119</v>
      </c>
      <c r="D87" s="10" t="s">
        <v>130</v>
      </c>
      <c r="E87" s="10" t="s">
        <v>132</v>
      </c>
      <c r="F87" s="7"/>
      <c r="G87" s="8">
        <f>+G88</f>
        <v>50000</v>
      </c>
      <c r="H87" s="8">
        <f t="shared" ref="H87:L87" si="36">+H88</f>
        <v>0</v>
      </c>
      <c r="I87" s="8">
        <f t="shared" si="36"/>
        <v>0</v>
      </c>
      <c r="J87" s="8">
        <f t="shared" si="36"/>
        <v>0</v>
      </c>
      <c r="K87" s="8">
        <f t="shared" si="36"/>
        <v>50000</v>
      </c>
      <c r="L87" s="8">
        <f t="shared" si="36"/>
        <v>0</v>
      </c>
    </row>
    <row r="88" spans="1:12" ht="25.5" x14ac:dyDescent="0.25">
      <c r="A88" s="14" t="s">
        <v>143</v>
      </c>
      <c r="B88" s="7">
        <v>701</v>
      </c>
      <c r="C88" s="10" t="s">
        <v>119</v>
      </c>
      <c r="D88" s="10" t="s">
        <v>130</v>
      </c>
      <c r="E88" s="10" t="s">
        <v>144</v>
      </c>
      <c r="F88" s="7"/>
      <c r="G88" s="8">
        <f>G89</f>
        <v>50000</v>
      </c>
      <c r="H88" s="8">
        <f t="shared" ref="H88:L89" si="37">H89</f>
        <v>0</v>
      </c>
      <c r="I88" s="8">
        <f t="shared" si="37"/>
        <v>0</v>
      </c>
      <c r="J88" s="8">
        <f t="shared" si="37"/>
        <v>0</v>
      </c>
      <c r="K88" s="8">
        <f t="shared" si="37"/>
        <v>50000</v>
      </c>
      <c r="L88" s="8">
        <f t="shared" si="37"/>
        <v>0</v>
      </c>
    </row>
    <row r="89" spans="1:12" ht="38.25" x14ac:dyDescent="0.25">
      <c r="A89" s="14" t="s">
        <v>145</v>
      </c>
      <c r="B89" s="7">
        <v>701</v>
      </c>
      <c r="C89" s="10" t="s">
        <v>119</v>
      </c>
      <c r="D89" s="10" t="s">
        <v>130</v>
      </c>
      <c r="E89" s="10" t="s">
        <v>146</v>
      </c>
      <c r="F89" s="7"/>
      <c r="G89" s="8">
        <f>G90</f>
        <v>50000</v>
      </c>
      <c r="H89" s="8">
        <f t="shared" si="37"/>
        <v>0</v>
      </c>
      <c r="I89" s="8">
        <f t="shared" si="37"/>
        <v>0</v>
      </c>
      <c r="J89" s="8">
        <f t="shared" si="37"/>
        <v>0</v>
      </c>
      <c r="K89" s="8">
        <f t="shared" si="37"/>
        <v>50000</v>
      </c>
      <c r="L89" s="8">
        <f t="shared" si="37"/>
        <v>0</v>
      </c>
    </row>
    <row r="90" spans="1:12" ht="25.5" x14ac:dyDescent="0.25">
      <c r="A90" s="6" t="s">
        <v>28</v>
      </c>
      <c r="B90" s="7">
        <v>701</v>
      </c>
      <c r="C90" s="10" t="s">
        <v>119</v>
      </c>
      <c r="D90" s="10" t="s">
        <v>130</v>
      </c>
      <c r="E90" s="10" t="s">
        <v>146</v>
      </c>
      <c r="F90" s="7">
        <v>200</v>
      </c>
      <c r="G90" s="8">
        <v>50000</v>
      </c>
      <c r="H90" s="8"/>
      <c r="I90" s="8"/>
      <c r="J90" s="8"/>
      <c r="K90" s="8">
        <f>G90+I90</f>
        <v>50000</v>
      </c>
      <c r="L90" s="8">
        <f>H90+J90</f>
        <v>0</v>
      </c>
    </row>
    <row r="91" spans="1:12" ht="51" x14ac:dyDescent="0.25">
      <c r="A91" s="14" t="s">
        <v>147</v>
      </c>
      <c r="B91" s="7">
        <v>701</v>
      </c>
      <c r="C91" s="10" t="s">
        <v>119</v>
      </c>
      <c r="D91" s="10" t="s">
        <v>130</v>
      </c>
      <c r="E91" s="10" t="s">
        <v>148</v>
      </c>
      <c r="F91" s="7"/>
      <c r="G91" s="8">
        <f>+G92+G95</f>
        <v>40000</v>
      </c>
      <c r="H91" s="8">
        <f t="shared" ref="H91:L91" si="38">+H92+H95</f>
        <v>0</v>
      </c>
      <c r="I91" s="8">
        <f t="shared" si="38"/>
        <v>0</v>
      </c>
      <c r="J91" s="8">
        <f t="shared" si="38"/>
        <v>0</v>
      </c>
      <c r="K91" s="8">
        <f t="shared" si="38"/>
        <v>40000</v>
      </c>
      <c r="L91" s="8">
        <f t="shared" si="38"/>
        <v>0</v>
      </c>
    </row>
    <row r="92" spans="1:12" ht="38.25" x14ac:dyDescent="0.25">
      <c r="A92" s="14" t="s">
        <v>153</v>
      </c>
      <c r="B92" s="7">
        <v>701</v>
      </c>
      <c r="C92" s="10" t="s">
        <v>119</v>
      </c>
      <c r="D92" s="10" t="s">
        <v>130</v>
      </c>
      <c r="E92" s="10" t="s">
        <v>154</v>
      </c>
      <c r="F92" s="7"/>
      <c r="G92" s="8">
        <f>G93</f>
        <v>10000</v>
      </c>
      <c r="H92" s="8">
        <f t="shared" ref="H92:L93" si="39">H93</f>
        <v>0</v>
      </c>
      <c r="I92" s="8">
        <f t="shared" si="39"/>
        <v>0</v>
      </c>
      <c r="J92" s="8">
        <f t="shared" si="39"/>
        <v>0</v>
      </c>
      <c r="K92" s="8">
        <f t="shared" si="39"/>
        <v>10000</v>
      </c>
      <c r="L92" s="8">
        <f t="shared" si="39"/>
        <v>0</v>
      </c>
    </row>
    <row r="93" spans="1:12" ht="25.5" x14ac:dyDescent="0.25">
      <c r="A93" s="14" t="s">
        <v>155</v>
      </c>
      <c r="B93" s="7">
        <v>701</v>
      </c>
      <c r="C93" s="10" t="s">
        <v>119</v>
      </c>
      <c r="D93" s="10" t="s">
        <v>130</v>
      </c>
      <c r="E93" s="10" t="s">
        <v>156</v>
      </c>
      <c r="F93" s="7"/>
      <c r="G93" s="8">
        <f>G94</f>
        <v>10000</v>
      </c>
      <c r="H93" s="8">
        <f t="shared" si="39"/>
        <v>0</v>
      </c>
      <c r="I93" s="8">
        <f t="shared" si="39"/>
        <v>0</v>
      </c>
      <c r="J93" s="8">
        <f t="shared" si="39"/>
        <v>0</v>
      </c>
      <c r="K93" s="8">
        <f t="shared" si="39"/>
        <v>10000</v>
      </c>
      <c r="L93" s="8">
        <f t="shared" si="39"/>
        <v>0</v>
      </c>
    </row>
    <row r="94" spans="1:12" ht="25.5" x14ac:dyDescent="0.25">
      <c r="A94" s="6" t="s">
        <v>28</v>
      </c>
      <c r="B94" s="7">
        <v>701</v>
      </c>
      <c r="C94" s="10" t="s">
        <v>119</v>
      </c>
      <c r="D94" s="10" t="s">
        <v>130</v>
      </c>
      <c r="E94" s="10" t="s">
        <v>156</v>
      </c>
      <c r="F94" s="7">
        <v>200</v>
      </c>
      <c r="G94" s="8">
        <v>10000</v>
      </c>
      <c r="H94" s="8"/>
      <c r="I94" s="8"/>
      <c r="J94" s="8"/>
      <c r="K94" s="8">
        <f t="shared" ref="K94:L97" si="40">G94+I94</f>
        <v>10000</v>
      </c>
      <c r="L94" s="8">
        <f t="shared" si="40"/>
        <v>0</v>
      </c>
    </row>
    <row r="95" spans="1:12" ht="38.25" x14ac:dyDescent="0.25">
      <c r="A95" s="14" t="s">
        <v>157</v>
      </c>
      <c r="B95" s="7">
        <v>701</v>
      </c>
      <c r="C95" s="10" t="s">
        <v>119</v>
      </c>
      <c r="D95" s="10" t="s">
        <v>130</v>
      </c>
      <c r="E95" s="10" t="s">
        <v>158</v>
      </c>
      <c r="F95" s="7"/>
      <c r="G95" s="8">
        <f>G96</f>
        <v>30000</v>
      </c>
      <c r="H95" s="8">
        <f t="shared" ref="H95:L96" si="41">H96</f>
        <v>0</v>
      </c>
      <c r="I95" s="8">
        <f t="shared" si="41"/>
        <v>0</v>
      </c>
      <c r="J95" s="8">
        <f t="shared" si="41"/>
        <v>0</v>
      </c>
      <c r="K95" s="8">
        <f t="shared" si="41"/>
        <v>30000</v>
      </c>
      <c r="L95" s="8">
        <f t="shared" si="41"/>
        <v>0</v>
      </c>
    </row>
    <row r="96" spans="1:12" ht="38.25" x14ac:dyDescent="0.25">
      <c r="A96" s="14" t="s">
        <v>159</v>
      </c>
      <c r="B96" s="7">
        <v>701</v>
      </c>
      <c r="C96" s="10" t="s">
        <v>119</v>
      </c>
      <c r="D96" s="10" t="s">
        <v>130</v>
      </c>
      <c r="E96" s="10" t="s">
        <v>160</v>
      </c>
      <c r="F96" s="7"/>
      <c r="G96" s="8">
        <f>G97</f>
        <v>30000</v>
      </c>
      <c r="H96" s="8">
        <f t="shared" si="41"/>
        <v>0</v>
      </c>
      <c r="I96" s="8">
        <f t="shared" si="41"/>
        <v>0</v>
      </c>
      <c r="J96" s="8">
        <f t="shared" si="41"/>
        <v>0</v>
      </c>
      <c r="K96" s="8">
        <f t="shared" si="41"/>
        <v>30000</v>
      </c>
      <c r="L96" s="8">
        <f t="shared" si="41"/>
        <v>0</v>
      </c>
    </row>
    <row r="97" spans="1:12" ht="25.5" x14ac:dyDescent="0.25">
      <c r="A97" s="6" t="s">
        <v>28</v>
      </c>
      <c r="B97" s="7">
        <v>701</v>
      </c>
      <c r="C97" s="10" t="s">
        <v>119</v>
      </c>
      <c r="D97" s="10" t="s">
        <v>130</v>
      </c>
      <c r="E97" s="10" t="s">
        <v>160</v>
      </c>
      <c r="F97" s="7">
        <v>200</v>
      </c>
      <c r="G97" s="8">
        <v>30000</v>
      </c>
      <c r="H97" s="8"/>
      <c r="I97" s="8"/>
      <c r="J97" s="8"/>
      <c r="K97" s="8">
        <f t="shared" si="40"/>
        <v>30000</v>
      </c>
      <c r="L97" s="8">
        <f t="shared" si="40"/>
        <v>0</v>
      </c>
    </row>
    <row r="98" spans="1:12" x14ac:dyDescent="0.25">
      <c r="A98" s="6" t="s">
        <v>161</v>
      </c>
      <c r="B98" s="7">
        <v>701</v>
      </c>
      <c r="C98" s="10" t="s">
        <v>32</v>
      </c>
      <c r="D98" s="10"/>
      <c r="E98" s="10"/>
      <c r="F98" s="7"/>
      <c r="G98" s="8">
        <f>G99+G123</f>
        <v>29581218.619999997</v>
      </c>
      <c r="H98" s="8">
        <f>H99+H123</f>
        <v>394211.13</v>
      </c>
      <c r="I98" s="8">
        <f>I99+I123</f>
        <v>0</v>
      </c>
      <c r="J98" s="8">
        <f>J99+J123</f>
        <v>0</v>
      </c>
      <c r="K98" s="8">
        <f>K99+K123</f>
        <v>29581218.619999997</v>
      </c>
      <c r="L98" s="8">
        <f>L99+L123</f>
        <v>394211.13</v>
      </c>
    </row>
    <row r="99" spans="1:12" x14ac:dyDescent="0.25">
      <c r="A99" s="6" t="s">
        <v>162</v>
      </c>
      <c r="B99" s="7">
        <v>701</v>
      </c>
      <c r="C99" s="10" t="s">
        <v>32</v>
      </c>
      <c r="D99" s="10" t="s">
        <v>163</v>
      </c>
      <c r="E99" s="10"/>
      <c r="F99" s="7"/>
      <c r="G99" s="8">
        <f t="shared" ref="G99:L99" si="42">G100+G107</f>
        <v>25022951.069999997</v>
      </c>
      <c r="H99" s="8">
        <f t="shared" si="42"/>
        <v>2943.58</v>
      </c>
      <c r="I99" s="8">
        <f t="shared" si="42"/>
        <v>0</v>
      </c>
      <c r="J99" s="8">
        <f t="shared" si="42"/>
        <v>0</v>
      </c>
      <c r="K99" s="8">
        <f t="shared" si="42"/>
        <v>25022951.069999997</v>
      </c>
      <c r="L99" s="8">
        <f t="shared" si="42"/>
        <v>2943.58</v>
      </c>
    </row>
    <row r="100" spans="1:12" ht="25.5" x14ac:dyDescent="0.25">
      <c r="A100" s="6" t="s">
        <v>164</v>
      </c>
      <c r="B100" s="7">
        <v>701</v>
      </c>
      <c r="C100" s="10" t="s">
        <v>32</v>
      </c>
      <c r="D100" s="10" t="s">
        <v>163</v>
      </c>
      <c r="E100" s="10" t="s">
        <v>34</v>
      </c>
      <c r="F100" s="7"/>
      <c r="G100" s="8">
        <f>G101</f>
        <v>4621</v>
      </c>
      <c r="H100" s="8">
        <f t="shared" ref="H100:L101" si="43">H101</f>
        <v>2943.58</v>
      </c>
      <c r="I100" s="8">
        <f t="shared" si="43"/>
        <v>0</v>
      </c>
      <c r="J100" s="8">
        <f t="shared" si="43"/>
        <v>0</v>
      </c>
      <c r="K100" s="8">
        <f t="shared" si="43"/>
        <v>4621</v>
      </c>
      <c r="L100" s="8">
        <f t="shared" si="43"/>
        <v>2943.58</v>
      </c>
    </row>
    <row r="101" spans="1:12" ht="38.25" x14ac:dyDescent="0.25">
      <c r="A101" s="6" t="s">
        <v>165</v>
      </c>
      <c r="B101" s="7">
        <v>701</v>
      </c>
      <c r="C101" s="10" t="s">
        <v>32</v>
      </c>
      <c r="D101" s="10" t="s">
        <v>163</v>
      </c>
      <c r="E101" s="10" t="s">
        <v>70</v>
      </c>
      <c r="F101" s="7"/>
      <c r="G101" s="8">
        <f>G102</f>
        <v>4621</v>
      </c>
      <c r="H101" s="8">
        <f>H102</f>
        <v>2943.58</v>
      </c>
      <c r="I101" s="8">
        <f t="shared" si="43"/>
        <v>0</v>
      </c>
      <c r="J101" s="8">
        <f t="shared" si="43"/>
        <v>0</v>
      </c>
      <c r="K101" s="8">
        <f t="shared" si="43"/>
        <v>4621</v>
      </c>
      <c r="L101" s="8">
        <f t="shared" si="43"/>
        <v>2943.58</v>
      </c>
    </row>
    <row r="102" spans="1:12" ht="38.25" x14ac:dyDescent="0.25">
      <c r="A102" s="6" t="s">
        <v>166</v>
      </c>
      <c r="B102" s="7">
        <v>701</v>
      </c>
      <c r="C102" s="10" t="s">
        <v>32</v>
      </c>
      <c r="D102" s="10" t="s">
        <v>163</v>
      </c>
      <c r="E102" s="10" t="s">
        <v>167</v>
      </c>
      <c r="F102" s="7"/>
      <c r="G102" s="8">
        <f t="shared" ref="G102:L102" si="44">G103+G105</f>
        <v>4621</v>
      </c>
      <c r="H102" s="8">
        <f t="shared" si="44"/>
        <v>2943.58</v>
      </c>
      <c r="I102" s="8">
        <f t="shared" si="44"/>
        <v>0</v>
      </c>
      <c r="J102" s="8">
        <f t="shared" si="44"/>
        <v>0</v>
      </c>
      <c r="K102" s="8">
        <f t="shared" si="44"/>
        <v>4621</v>
      </c>
      <c r="L102" s="8">
        <f t="shared" si="44"/>
        <v>2943.58</v>
      </c>
    </row>
    <row r="103" spans="1:12" ht="38.25" x14ac:dyDescent="0.25">
      <c r="A103" s="6" t="s">
        <v>168</v>
      </c>
      <c r="B103" s="7">
        <v>701</v>
      </c>
      <c r="C103" s="10" t="s">
        <v>32</v>
      </c>
      <c r="D103" s="10" t="s">
        <v>163</v>
      </c>
      <c r="E103" s="10" t="s">
        <v>169</v>
      </c>
      <c r="F103" s="7"/>
      <c r="G103" s="8">
        <f t="shared" ref="G103:L103" si="45">G104</f>
        <v>2943.58</v>
      </c>
      <c r="H103" s="8">
        <f t="shared" si="45"/>
        <v>2943.58</v>
      </c>
      <c r="I103" s="8">
        <f t="shared" si="45"/>
        <v>0</v>
      </c>
      <c r="J103" s="8">
        <f t="shared" si="45"/>
        <v>0</v>
      </c>
      <c r="K103" s="8">
        <f t="shared" si="45"/>
        <v>2943.58</v>
      </c>
      <c r="L103" s="8">
        <f t="shared" si="45"/>
        <v>2943.58</v>
      </c>
    </row>
    <row r="104" spans="1:12" ht="25.5" x14ac:dyDescent="0.25">
      <c r="A104" s="6" t="s">
        <v>28</v>
      </c>
      <c r="B104" s="7">
        <v>701</v>
      </c>
      <c r="C104" s="10" t="s">
        <v>32</v>
      </c>
      <c r="D104" s="10" t="s">
        <v>163</v>
      </c>
      <c r="E104" s="10" t="s">
        <v>169</v>
      </c>
      <c r="F104" s="7">
        <v>200</v>
      </c>
      <c r="G104" s="8">
        <v>2943.58</v>
      </c>
      <c r="H104" s="8">
        <v>2943.58</v>
      </c>
      <c r="I104" s="8">
        <v>0</v>
      </c>
      <c r="J104" s="8">
        <v>0</v>
      </c>
      <c r="K104" s="8">
        <f>G104+I104</f>
        <v>2943.58</v>
      </c>
      <c r="L104" s="8">
        <f>H104+J104</f>
        <v>2943.58</v>
      </c>
    </row>
    <row r="105" spans="1:12" ht="38.25" x14ac:dyDescent="0.25">
      <c r="A105" s="6" t="s">
        <v>170</v>
      </c>
      <c r="B105" s="7">
        <v>701</v>
      </c>
      <c r="C105" s="10" t="s">
        <v>32</v>
      </c>
      <c r="D105" s="10" t="s">
        <v>163</v>
      </c>
      <c r="E105" s="7" t="s">
        <v>171</v>
      </c>
      <c r="F105" s="7"/>
      <c r="G105" s="8">
        <f t="shared" ref="G105:L105" si="46">G106</f>
        <v>1677.42</v>
      </c>
      <c r="H105" s="8">
        <f t="shared" si="46"/>
        <v>0</v>
      </c>
      <c r="I105" s="8">
        <f t="shared" si="46"/>
        <v>0</v>
      </c>
      <c r="J105" s="8">
        <f t="shared" si="46"/>
        <v>0</v>
      </c>
      <c r="K105" s="8">
        <f t="shared" si="46"/>
        <v>1677.42</v>
      </c>
      <c r="L105" s="8">
        <f t="shared" si="46"/>
        <v>0</v>
      </c>
    </row>
    <row r="106" spans="1:12" ht="25.5" x14ac:dyDescent="0.25">
      <c r="A106" s="6" t="s">
        <v>28</v>
      </c>
      <c r="B106" s="7">
        <v>701</v>
      </c>
      <c r="C106" s="10" t="s">
        <v>32</v>
      </c>
      <c r="D106" s="10" t="s">
        <v>163</v>
      </c>
      <c r="E106" s="7" t="s">
        <v>171</v>
      </c>
      <c r="F106" s="7">
        <v>200</v>
      </c>
      <c r="G106" s="8">
        <v>1677.42</v>
      </c>
      <c r="H106" s="8"/>
      <c r="I106" s="8">
        <v>0</v>
      </c>
      <c r="J106" s="8"/>
      <c r="K106" s="8">
        <f>G106+I106</f>
        <v>1677.42</v>
      </c>
      <c r="L106" s="8">
        <f>H106+J106</f>
        <v>0</v>
      </c>
    </row>
    <row r="107" spans="1:12" x14ac:dyDescent="0.25">
      <c r="A107" s="6" t="s">
        <v>19</v>
      </c>
      <c r="B107" s="7">
        <v>701</v>
      </c>
      <c r="C107" s="10" t="s">
        <v>32</v>
      </c>
      <c r="D107" s="10" t="s">
        <v>163</v>
      </c>
      <c r="E107" s="7">
        <v>9000000000</v>
      </c>
      <c r="F107" s="7"/>
      <c r="G107" s="8">
        <f t="shared" ref="G107:L107" si="47">G108</f>
        <v>25018330.069999997</v>
      </c>
      <c r="H107" s="8">
        <f t="shared" si="47"/>
        <v>0</v>
      </c>
      <c r="I107" s="8">
        <f t="shared" si="47"/>
        <v>0</v>
      </c>
      <c r="J107" s="8">
        <f t="shared" si="47"/>
        <v>0</v>
      </c>
      <c r="K107" s="8">
        <f t="shared" si="47"/>
        <v>25018330.069999997</v>
      </c>
      <c r="L107" s="8">
        <f t="shared" si="47"/>
        <v>0</v>
      </c>
    </row>
    <row r="108" spans="1:12" ht="25.5" x14ac:dyDescent="0.25">
      <c r="A108" s="12" t="s">
        <v>99</v>
      </c>
      <c r="B108" s="7">
        <v>701</v>
      </c>
      <c r="C108" s="10" t="s">
        <v>32</v>
      </c>
      <c r="D108" s="10" t="s">
        <v>163</v>
      </c>
      <c r="E108" s="10" t="s">
        <v>100</v>
      </c>
      <c r="F108" s="10"/>
      <c r="G108" s="8">
        <f>G111+G109+G119++G113+G115+G117+G121</f>
        <v>25018330.069999997</v>
      </c>
      <c r="H108" s="8">
        <f t="shared" ref="H108:L108" si="48">H111+H109+H119++H113+H115+H117+H121</f>
        <v>0</v>
      </c>
      <c r="I108" s="8">
        <f t="shared" si="48"/>
        <v>0</v>
      </c>
      <c r="J108" s="8">
        <f t="shared" si="48"/>
        <v>0</v>
      </c>
      <c r="K108" s="8">
        <f t="shared" si="48"/>
        <v>25018330.069999997</v>
      </c>
      <c r="L108" s="8">
        <f t="shared" si="48"/>
        <v>0</v>
      </c>
    </row>
    <row r="109" spans="1:12" ht="51" x14ac:dyDescent="0.25">
      <c r="A109" s="6" t="s">
        <v>29</v>
      </c>
      <c r="B109" s="7">
        <v>701</v>
      </c>
      <c r="C109" s="10" t="s">
        <v>32</v>
      </c>
      <c r="D109" s="10" t="s">
        <v>163</v>
      </c>
      <c r="E109" s="10" t="s">
        <v>101</v>
      </c>
      <c r="F109" s="10"/>
      <c r="G109" s="8">
        <f t="shared" ref="G109:L109" si="49">G110</f>
        <v>750000</v>
      </c>
      <c r="H109" s="8">
        <f t="shared" si="49"/>
        <v>0</v>
      </c>
      <c r="I109" s="8">
        <f t="shared" si="49"/>
        <v>0</v>
      </c>
      <c r="J109" s="8">
        <f t="shared" si="49"/>
        <v>0</v>
      </c>
      <c r="K109" s="8">
        <f t="shared" si="49"/>
        <v>750000</v>
      </c>
      <c r="L109" s="8">
        <f t="shared" si="49"/>
        <v>0</v>
      </c>
    </row>
    <row r="110" spans="1:12" ht="25.5" x14ac:dyDescent="0.25">
      <c r="A110" s="6" t="s">
        <v>68</v>
      </c>
      <c r="B110" s="7">
        <v>701</v>
      </c>
      <c r="C110" s="10" t="s">
        <v>32</v>
      </c>
      <c r="D110" s="10" t="s">
        <v>163</v>
      </c>
      <c r="E110" s="10" t="s">
        <v>101</v>
      </c>
      <c r="F110" s="10" t="s">
        <v>172</v>
      </c>
      <c r="G110" s="8">
        <v>750000</v>
      </c>
      <c r="H110" s="8"/>
      <c r="I110" s="8"/>
      <c r="J110" s="8"/>
      <c r="K110" s="8">
        <f>G110+I110</f>
        <v>750000</v>
      </c>
      <c r="L110" s="8">
        <f>H110+J110</f>
        <v>0</v>
      </c>
    </row>
    <row r="111" spans="1:12" ht="38.25" x14ac:dyDescent="0.25">
      <c r="A111" s="13" t="s">
        <v>103</v>
      </c>
      <c r="B111" s="7">
        <v>701</v>
      </c>
      <c r="C111" s="10" t="s">
        <v>32</v>
      </c>
      <c r="D111" s="10" t="s">
        <v>163</v>
      </c>
      <c r="E111" s="10" t="s">
        <v>104</v>
      </c>
      <c r="F111" s="7"/>
      <c r="G111" s="8">
        <f t="shared" ref="G111:L111" si="50">G112</f>
        <v>21132217.539999999</v>
      </c>
      <c r="H111" s="8">
        <f t="shared" si="50"/>
        <v>0</v>
      </c>
      <c r="I111" s="8">
        <f t="shared" si="50"/>
        <v>0</v>
      </c>
      <c r="J111" s="8">
        <f t="shared" si="50"/>
        <v>0</v>
      </c>
      <c r="K111" s="8">
        <f t="shared" si="50"/>
        <v>21132217.539999999</v>
      </c>
      <c r="L111" s="8">
        <f t="shared" si="50"/>
        <v>0</v>
      </c>
    </row>
    <row r="112" spans="1:12" ht="25.5" x14ac:dyDescent="0.25">
      <c r="A112" s="6" t="s">
        <v>68</v>
      </c>
      <c r="B112" s="7">
        <v>701</v>
      </c>
      <c r="C112" s="10" t="s">
        <v>32</v>
      </c>
      <c r="D112" s="10" t="s">
        <v>163</v>
      </c>
      <c r="E112" s="10" t="s">
        <v>104</v>
      </c>
      <c r="F112" s="7">
        <v>600</v>
      </c>
      <c r="G112" s="8">
        <v>21132217.539999999</v>
      </c>
      <c r="H112" s="8"/>
      <c r="I112" s="8"/>
      <c r="J112" s="8"/>
      <c r="K112" s="8">
        <f>G112+I112</f>
        <v>21132217.539999999</v>
      </c>
      <c r="L112" s="8">
        <f>H112+J112</f>
        <v>0</v>
      </c>
    </row>
    <row r="113" spans="1:12" ht="25.5" x14ac:dyDescent="0.25">
      <c r="A113" s="13" t="s">
        <v>105</v>
      </c>
      <c r="B113" s="7">
        <v>701</v>
      </c>
      <c r="C113" s="10" t="s">
        <v>32</v>
      </c>
      <c r="D113" s="10" t="s">
        <v>163</v>
      </c>
      <c r="E113" s="10" t="s">
        <v>106</v>
      </c>
      <c r="F113" s="7"/>
      <c r="G113" s="8">
        <f>G114</f>
        <v>307921.68</v>
      </c>
      <c r="H113" s="8"/>
      <c r="I113" s="8"/>
      <c r="J113" s="8"/>
      <c r="K113" s="8">
        <f t="shared" ref="K113:L118" si="51">G113+I113</f>
        <v>307921.68</v>
      </c>
      <c r="L113" s="8">
        <f t="shared" si="51"/>
        <v>0</v>
      </c>
    </row>
    <row r="114" spans="1:12" ht="25.5" x14ac:dyDescent="0.25">
      <c r="A114" s="6" t="s">
        <v>68</v>
      </c>
      <c r="B114" s="7">
        <v>701</v>
      </c>
      <c r="C114" s="10" t="s">
        <v>32</v>
      </c>
      <c r="D114" s="10" t="s">
        <v>163</v>
      </c>
      <c r="E114" s="10" t="s">
        <v>106</v>
      </c>
      <c r="F114" s="7">
        <v>600</v>
      </c>
      <c r="G114" s="8">
        <v>307921.68</v>
      </c>
      <c r="H114" s="8"/>
      <c r="I114" s="8"/>
      <c r="J114" s="8"/>
      <c r="K114" s="8">
        <f t="shared" si="51"/>
        <v>307921.68</v>
      </c>
      <c r="L114" s="8">
        <f t="shared" si="51"/>
        <v>0</v>
      </c>
    </row>
    <row r="115" spans="1:12" ht="25.5" x14ac:dyDescent="0.25">
      <c r="A115" s="13" t="s">
        <v>107</v>
      </c>
      <c r="B115" s="7">
        <v>701</v>
      </c>
      <c r="C115" s="10" t="s">
        <v>32</v>
      </c>
      <c r="D115" s="10" t="s">
        <v>163</v>
      </c>
      <c r="E115" s="10" t="s">
        <v>108</v>
      </c>
      <c r="F115" s="7"/>
      <c r="G115" s="8">
        <f>G116</f>
        <v>1366652.15</v>
      </c>
      <c r="H115" s="8"/>
      <c r="I115" s="8"/>
      <c r="J115" s="8"/>
      <c r="K115" s="8">
        <f t="shared" si="51"/>
        <v>1366652.15</v>
      </c>
      <c r="L115" s="8">
        <f t="shared" si="51"/>
        <v>0</v>
      </c>
    </row>
    <row r="116" spans="1:12" ht="25.5" x14ac:dyDescent="0.25">
      <c r="A116" s="6" t="s">
        <v>68</v>
      </c>
      <c r="B116" s="7">
        <v>701</v>
      </c>
      <c r="C116" s="10" t="s">
        <v>32</v>
      </c>
      <c r="D116" s="10" t="s">
        <v>163</v>
      </c>
      <c r="E116" s="10" t="s">
        <v>108</v>
      </c>
      <c r="F116" s="7">
        <v>600</v>
      </c>
      <c r="G116" s="8">
        <v>1366652.15</v>
      </c>
      <c r="H116" s="8"/>
      <c r="I116" s="8"/>
      <c r="J116" s="8"/>
      <c r="K116" s="8">
        <f t="shared" si="51"/>
        <v>1366652.15</v>
      </c>
      <c r="L116" s="8">
        <f t="shared" si="51"/>
        <v>0</v>
      </c>
    </row>
    <row r="117" spans="1:12" ht="25.5" x14ac:dyDescent="0.25">
      <c r="A117" s="13" t="s">
        <v>109</v>
      </c>
      <c r="B117" s="7">
        <v>701</v>
      </c>
      <c r="C117" s="10" t="s">
        <v>32</v>
      </c>
      <c r="D117" s="10" t="s">
        <v>163</v>
      </c>
      <c r="E117" s="10" t="s">
        <v>110</v>
      </c>
      <c r="F117" s="7"/>
      <c r="G117" s="8">
        <f>G118</f>
        <v>1317785.7</v>
      </c>
      <c r="H117" s="8"/>
      <c r="I117" s="8"/>
      <c r="J117" s="8"/>
      <c r="K117" s="8">
        <f t="shared" si="51"/>
        <v>1317785.7</v>
      </c>
      <c r="L117" s="8">
        <f t="shared" si="51"/>
        <v>0</v>
      </c>
    </row>
    <row r="118" spans="1:12" ht="25.5" x14ac:dyDescent="0.25">
      <c r="A118" s="6" t="s">
        <v>68</v>
      </c>
      <c r="B118" s="7">
        <v>701</v>
      </c>
      <c r="C118" s="10" t="s">
        <v>32</v>
      </c>
      <c r="D118" s="10" t="s">
        <v>163</v>
      </c>
      <c r="E118" s="10" t="s">
        <v>110</v>
      </c>
      <c r="F118" s="7">
        <v>600</v>
      </c>
      <c r="G118" s="8">
        <v>1317785.7</v>
      </c>
      <c r="H118" s="8"/>
      <c r="I118" s="8"/>
      <c r="J118" s="8"/>
      <c r="K118" s="8">
        <f t="shared" si="51"/>
        <v>1317785.7</v>
      </c>
      <c r="L118" s="8">
        <f t="shared" si="51"/>
        <v>0</v>
      </c>
    </row>
    <row r="119" spans="1:12" x14ac:dyDescent="0.25">
      <c r="A119" s="6" t="s">
        <v>173</v>
      </c>
      <c r="B119" s="7">
        <v>701</v>
      </c>
      <c r="C119" s="10" t="s">
        <v>32</v>
      </c>
      <c r="D119" s="10" t="s">
        <v>163</v>
      </c>
      <c r="E119" s="10" t="s">
        <v>112</v>
      </c>
      <c r="F119" s="10"/>
      <c r="G119" s="8">
        <f t="shared" ref="G119:L119" si="52">G120</f>
        <v>71000</v>
      </c>
      <c r="H119" s="8">
        <f t="shared" si="52"/>
        <v>0</v>
      </c>
      <c r="I119" s="8">
        <f t="shared" si="52"/>
        <v>0</v>
      </c>
      <c r="J119" s="8">
        <f t="shared" si="52"/>
        <v>0</v>
      </c>
      <c r="K119" s="8">
        <f t="shared" si="52"/>
        <v>71000</v>
      </c>
      <c r="L119" s="8">
        <f t="shared" si="52"/>
        <v>0</v>
      </c>
    </row>
    <row r="120" spans="1:12" ht="25.5" x14ac:dyDescent="0.25">
      <c r="A120" s="6" t="s">
        <v>68</v>
      </c>
      <c r="B120" s="7">
        <v>701</v>
      </c>
      <c r="C120" s="10" t="s">
        <v>32</v>
      </c>
      <c r="D120" s="10" t="s">
        <v>163</v>
      </c>
      <c r="E120" s="10" t="s">
        <v>112</v>
      </c>
      <c r="F120" s="10" t="s">
        <v>172</v>
      </c>
      <c r="G120" s="8">
        <v>71000</v>
      </c>
      <c r="H120" s="8"/>
      <c r="I120" s="8">
        <v>0</v>
      </c>
      <c r="J120" s="8"/>
      <c r="K120" s="8">
        <f>G120+I120</f>
        <v>71000</v>
      </c>
      <c r="L120" s="8">
        <f>H120+J120</f>
        <v>0</v>
      </c>
    </row>
    <row r="121" spans="1:12" ht="38.25" x14ac:dyDescent="0.25">
      <c r="A121" s="14" t="s">
        <v>174</v>
      </c>
      <c r="B121" s="7">
        <v>701</v>
      </c>
      <c r="C121" s="10" t="s">
        <v>32</v>
      </c>
      <c r="D121" s="10" t="s">
        <v>163</v>
      </c>
      <c r="E121" s="10" t="s">
        <v>175</v>
      </c>
      <c r="F121" s="10"/>
      <c r="G121" s="8">
        <f>G122</f>
        <v>72753</v>
      </c>
      <c r="H121" s="8">
        <f t="shared" ref="H121:L121" si="53">H122</f>
        <v>0</v>
      </c>
      <c r="I121" s="8">
        <f t="shared" si="53"/>
        <v>0</v>
      </c>
      <c r="J121" s="8">
        <f t="shared" si="53"/>
        <v>0</v>
      </c>
      <c r="K121" s="8">
        <f t="shared" si="53"/>
        <v>72753</v>
      </c>
      <c r="L121" s="8">
        <f t="shared" si="53"/>
        <v>0</v>
      </c>
    </row>
    <row r="122" spans="1:12" ht="25.5" x14ac:dyDescent="0.25">
      <c r="A122" s="6" t="s">
        <v>68</v>
      </c>
      <c r="B122" s="7">
        <v>701</v>
      </c>
      <c r="C122" s="10" t="s">
        <v>32</v>
      </c>
      <c r="D122" s="10" t="s">
        <v>163</v>
      </c>
      <c r="E122" s="10" t="s">
        <v>175</v>
      </c>
      <c r="F122" s="10" t="s">
        <v>172</v>
      </c>
      <c r="G122" s="8">
        <v>72753</v>
      </c>
      <c r="H122" s="8"/>
      <c r="I122" s="8"/>
      <c r="J122" s="8"/>
      <c r="K122" s="8">
        <f t="shared" ref="K122:L122" si="54">G122+I122</f>
        <v>72753</v>
      </c>
      <c r="L122" s="8">
        <f t="shared" si="54"/>
        <v>0</v>
      </c>
    </row>
    <row r="123" spans="1:12" x14ac:dyDescent="0.25">
      <c r="A123" s="6" t="s">
        <v>176</v>
      </c>
      <c r="B123" s="7">
        <v>701</v>
      </c>
      <c r="C123" s="10" t="s">
        <v>32</v>
      </c>
      <c r="D123" s="10" t="s">
        <v>177</v>
      </c>
      <c r="E123" s="10"/>
      <c r="F123" s="7"/>
      <c r="G123" s="8">
        <f>G124+G139</f>
        <v>4558267.55</v>
      </c>
      <c r="H123" s="8">
        <f>H124+H139</f>
        <v>391267.55</v>
      </c>
      <c r="I123" s="8">
        <f>I124+I139</f>
        <v>0</v>
      </c>
      <c r="J123" s="8">
        <f>J124+J139</f>
        <v>0</v>
      </c>
      <c r="K123" s="8">
        <f>K124+K139</f>
        <v>4558267.55</v>
      </c>
      <c r="L123" s="8">
        <f>L124+L139</f>
        <v>391267.55</v>
      </c>
    </row>
    <row r="124" spans="1:12" ht="25.5" x14ac:dyDescent="0.25">
      <c r="A124" s="6" t="s">
        <v>178</v>
      </c>
      <c r="B124" s="7">
        <v>701</v>
      </c>
      <c r="C124" s="10" t="s">
        <v>32</v>
      </c>
      <c r="D124" s="10" t="s">
        <v>177</v>
      </c>
      <c r="E124" s="10" t="s">
        <v>179</v>
      </c>
      <c r="F124" s="7"/>
      <c r="G124" s="8">
        <f>G125+G135</f>
        <v>705454.55</v>
      </c>
      <c r="H124" s="8">
        <f>H125+H135</f>
        <v>347454.55</v>
      </c>
      <c r="I124" s="8">
        <f>I125+I135</f>
        <v>0</v>
      </c>
      <c r="J124" s="8">
        <f>J125+J135</f>
        <v>0</v>
      </c>
      <c r="K124" s="8">
        <f>K125+K135</f>
        <v>705454.55</v>
      </c>
      <c r="L124" s="8">
        <f>L125+L135</f>
        <v>347454.55</v>
      </c>
    </row>
    <row r="125" spans="1:12" ht="38.25" x14ac:dyDescent="0.25">
      <c r="A125" s="6" t="s">
        <v>180</v>
      </c>
      <c r="B125" s="7">
        <v>701</v>
      </c>
      <c r="C125" s="10" t="s">
        <v>32</v>
      </c>
      <c r="D125" s="10" t="s">
        <v>177</v>
      </c>
      <c r="E125" s="10" t="s">
        <v>181</v>
      </c>
      <c r="F125" s="7"/>
      <c r="G125" s="8">
        <f t="shared" ref="G125:L125" si="55">G126+G130</f>
        <v>605454.55000000005</v>
      </c>
      <c r="H125" s="8">
        <f t="shared" si="55"/>
        <v>347454.55</v>
      </c>
      <c r="I125" s="8">
        <f t="shared" si="55"/>
        <v>0</v>
      </c>
      <c r="J125" s="8">
        <f t="shared" si="55"/>
        <v>0</v>
      </c>
      <c r="K125" s="8">
        <f t="shared" si="55"/>
        <v>605454.55000000005</v>
      </c>
      <c r="L125" s="8">
        <f t="shared" si="55"/>
        <v>347454.55</v>
      </c>
    </row>
    <row r="126" spans="1:12" ht="25.5" x14ac:dyDescent="0.25">
      <c r="A126" s="6" t="s">
        <v>182</v>
      </c>
      <c r="B126" s="7">
        <v>701</v>
      </c>
      <c r="C126" s="10" t="s">
        <v>32</v>
      </c>
      <c r="D126" s="10" t="s">
        <v>177</v>
      </c>
      <c r="E126" s="10" t="s">
        <v>183</v>
      </c>
      <c r="F126" s="7"/>
      <c r="G126" s="8">
        <f t="shared" ref="G126:L126" si="56">G127</f>
        <v>60000</v>
      </c>
      <c r="H126" s="8">
        <f t="shared" si="56"/>
        <v>0</v>
      </c>
      <c r="I126" s="8">
        <f t="shared" si="56"/>
        <v>0</v>
      </c>
      <c r="J126" s="8">
        <f t="shared" si="56"/>
        <v>0</v>
      </c>
      <c r="K126" s="8">
        <f t="shared" si="56"/>
        <v>60000</v>
      </c>
      <c r="L126" s="8">
        <f t="shared" si="56"/>
        <v>0</v>
      </c>
    </row>
    <row r="127" spans="1:12" x14ac:dyDescent="0.25">
      <c r="A127" s="12" t="s">
        <v>86</v>
      </c>
      <c r="B127" s="7">
        <v>701</v>
      </c>
      <c r="C127" s="10" t="s">
        <v>32</v>
      </c>
      <c r="D127" s="10" t="s">
        <v>177</v>
      </c>
      <c r="E127" s="10" t="s">
        <v>184</v>
      </c>
      <c r="F127" s="7"/>
      <c r="G127" s="8">
        <f>SUM(G128:G129)</f>
        <v>60000</v>
      </c>
      <c r="H127" s="8">
        <f t="shared" ref="H127:L127" si="57">SUM(H128:H129)</f>
        <v>0</v>
      </c>
      <c r="I127" s="8">
        <f t="shared" si="57"/>
        <v>0</v>
      </c>
      <c r="J127" s="8">
        <f t="shared" si="57"/>
        <v>0</v>
      </c>
      <c r="K127" s="8">
        <f t="shared" si="57"/>
        <v>60000</v>
      </c>
      <c r="L127" s="8">
        <f t="shared" si="57"/>
        <v>0</v>
      </c>
    </row>
    <row r="128" spans="1:12" ht="25.5" x14ac:dyDescent="0.25">
      <c r="A128" s="6" t="s">
        <v>28</v>
      </c>
      <c r="B128" s="7">
        <v>701</v>
      </c>
      <c r="C128" s="10" t="s">
        <v>32</v>
      </c>
      <c r="D128" s="10" t="s">
        <v>177</v>
      </c>
      <c r="E128" s="10" t="s">
        <v>184</v>
      </c>
      <c r="F128" s="7">
        <v>200</v>
      </c>
      <c r="G128" s="8">
        <v>56423.53</v>
      </c>
      <c r="H128" s="8"/>
      <c r="I128" s="8"/>
      <c r="J128" s="8"/>
      <c r="K128" s="8">
        <f>G128+I128</f>
        <v>56423.53</v>
      </c>
      <c r="L128" s="8">
        <f>H128+J128</f>
        <v>0</v>
      </c>
    </row>
    <row r="129" spans="1:12" x14ac:dyDescent="0.25">
      <c r="A129" s="6" t="s">
        <v>57</v>
      </c>
      <c r="B129" s="7">
        <v>701</v>
      </c>
      <c r="C129" s="10" t="s">
        <v>32</v>
      </c>
      <c r="D129" s="10" t="s">
        <v>177</v>
      </c>
      <c r="E129" s="10" t="s">
        <v>184</v>
      </c>
      <c r="F129" s="7">
        <v>800</v>
      </c>
      <c r="G129" s="8">
        <v>3576.47</v>
      </c>
      <c r="H129" s="8"/>
      <c r="I129" s="8"/>
      <c r="J129" s="8"/>
      <c r="K129" s="8">
        <f>G129+I129</f>
        <v>3576.47</v>
      </c>
      <c r="L129" s="8">
        <f>H129+J129</f>
        <v>0</v>
      </c>
    </row>
    <row r="130" spans="1:12" ht="25.5" x14ac:dyDescent="0.25">
      <c r="A130" s="6" t="s">
        <v>185</v>
      </c>
      <c r="B130" s="7">
        <v>701</v>
      </c>
      <c r="C130" s="10" t="s">
        <v>32</v>
      </c>
      <c r="D130" s="10" t="s">
        <v>177</v>
      </c>
      <c r="E130" s="10" t="s">
        <v>186</v>
      </c>
      <c r="F130" s="7"/>
      <c r="G130" s="8">
        <f>+G131+G133</f>
        <v>545454.55000000005</v>
      </c>
      <c r="H130" s="8">
        <f t="shared" ref="H130:L130" si="58">+H131+H133</f>
        <v>347454.55</v>
      </c>
      <c r="I130" s="8">
        <f t="shared" si="58"/>
        <v>0</v>
      </c>
      <c r="J130" s="8">
        <f t="shared" si="58"/>
        <v>0</v>
      </c>
      <c r="K130" s="8">
        <f t="shared" si="58"/>
        <v>545454.55000000005</v>
      </c>
      <c r="L130" s="8">
        <f t="shared" si="58"/>
        <v>347454.55</v>
      </c>
    </row>
    <row r="131" spans="1:12" ht="25.5" x14ac:dyDescent="0.25">
      <c r="A131" s="6" t="s">
        <v>187</v>
      </c>
      <c r="B131" s="7">
        <v>701</v>
      </c>
      <c r="C131" s="10" t="s">
        <v>32</v>
      </c>
      <c r="D131" s="10" t="s">
        <v>177</v>
      </c>
      <c r="E131" s="10" t="s">
        <v>188</v>
      </c>
      <c r="F131" s="7"/>
      <c r="G131" s="8">
        <f t="shared" ref="G131:L131" si="59">G132</f>
        <v>347454.55</v>
      </c>
      <c r="H131" s="8">
        <f t="shared" si="59"/>
        <v>347454.55</v>
      </c>
      <c r="I131" s="8">
        <f t="shared" si="59"/>
        <v>0</v>
      </c>
      <c r="J131" s="8">
        <f t="shared" si="59"/>
        <v>0</v>
      </c>
      <c r="K131" s="8">
        <f t="shared" si="59"/>
        <v>347454.55</v>
      </c>
      <c r="L131" s="8">
        <f t="shared" si="59"/>
        <v>347454.55</v>
      </c>
    </row>
    <row r="132" spans="1:12" x14ac:dyDescent="0.25">
      <c r="A132" s="6" t="s">
        <v>57</v>
      </c>
      <c r="B132" s="7">
        <v>701</v>
      </c>
      <c r="C132" s="10" t="s">
        <v>32</v>
      </c>
      <c r="D132" s="10" t="s">
        <v>177</v>
      </c>
      <c r="E132" s="10" t="s">
        <v>188</v>
      </c>
      <c r="F132" s="7">
        <v>800</v>
      </c>
      <c r="G132" s="8">
        <v>347454.55</v>
      </c>
      <c r="H132" s="8">
        <v>347454.55</v>
      </c>
      <c r="I132" s="8"/>
      <c r="J132" s="8"/>
      <c r="K132" s="8">
        <f>G132+I132</f>
        <v>347454.55</v>
      </c>
      <c r="L132" s="8">
        <f>H132+J132</f>
        <v>347454.55</v>
      </c>
    </row>
    <row r="133" spans="1:12" ht="25.5" x14ac:dyDescent="0.25">
      <c r="A133" s="6" t="s">
        <v>189</v>
      </c>
      <c r="B133" s="7">
        <v>701</v>
      </c>
      <c r="C133" s="10" t="s">
        <v>32</v>
      </c>
      <c r="D133" s="10" t="s">
        <v>177</v>
      </c>
      <c r="E133" s="10" t="s">
        <v>190</v>
      </c>
      <c r="F133" s="7"/>
      <c r="G133" s="8">
        <f t="shared" ref="G133:L133" si="60">G134</f>
        <v>198000</v>
      </c>
      <c r="H133" s="8">
        <f t="shared" si="60"/>
        <v>0</v>
      </c>
      <c r="I133" s="8">
        <f t="shared" si="60"/>
        <v>0</v>
      </c>
      <c r="J133" s="8">
        <f t="shared" si="60"/>
        <v>0</v>
      </c>
      <c r="K133" s="8">
        <f t="shared" si="60"/>
        <v>198000</v>
      </c>
      <c r="L133" s="8">
        <f t="shared" si="60"/>
        <v>0</v>
      </c>
    </row>
    <row r="134" spans="1:12" x14ac:dyDescent="0.25">
      <c r="A134" s="6" t="s">
        <v>57</v>
      </c>
      <c r="B134" s="7">
        <v>701</v>
      </c>
      <c r="C134" s="10" t="s">
        <v>32</v>
      </c>
      <c r="D134" s="10" t="s">
        <v>177</v>
      </c>
      <c r="E134" s="10" t="s">
        <v>190</v>
      </c>
      <c r="F134" s="7">
        <v>800</v>
      </c>
      <c r="G134" s="8">
        <v>198000</v>
      </c>
      <c r="H134" s="8"/>
      <c r="I134" s="8"/>
      <c r="J134" s="8"/>
      <c r="K134" s="8">
        <f>G134+I134</f>
        <v>198000</v>
      </c>
      <c r="L134" s="8">
        <f>H134+J134</f>
        <v>0</v>
      </c>
    </row>
    <row r="135" spans="1:12" ht="25.5" x14ac:dyDescent="0.25">
      <c r="A135" s="6" t="s">
        <v>191</v>
      </c>
      <c r="B135" s="7">
        <v>701</v>
      </c>
      <c r="C135" s="10" t="s">
        <v>32</v>
      </c>
      <c r="D135" s="10" t="s">
        <v>177</v>
      </c>
      <c r="E135" s="10" t="s">
        <v>192</v>
      </c>
      <c r="F135" s="7"/>
      <c r="G135" s="8">
        <f t="shared" ref="G135:L135" si="61">G137</f>
        <v>100000</v>
      </c>
      <c r="H135" s="8">
        <f t="shared" si="61"/>
        <v>0</v>
      </c>
      <c r="I135" s="8">
        <f t="shared" si="61"/>
        <v>0</v>
      </c>
      <c r="J135" s="8">
        <f t="shared" si="61"/>
        <v>0</v>
      </c>
      <c r="K135" s="8">
        <f t="shared" si="61"/>
        <v>100000</v>
      </c>
      <c r="L135" s="8">
        <f t="shared" si="61"/>
        <v>0</v>
      </c>
    </row>
    <row r="136" spans="1:12" ht="63.75" x14ac:dyDescent="0.25">
      <c r="A136" s="6" t="s">
        <v>193</v>
      </c>
      <c r="B136" s="7">
        <v>701</v>
      </c>
      <c r="C136" s="10" t="s">
        <v>32</v>
      </c>
      <c r="D136" s="10" t="s">
        <v>177</v>
      </c>
      <c r="E136" s="10" t="s">
        <v>194</v>
      </c>
      <c r="F136" s="7"/>
      <c r="G136" s="8">
        <f t="shared" ref="G136:L137" si="62">G137</f>
        <v>100000</v>
      </c>
      <c r="H136" s="8">
        <f t="shared" si="62"/>
        <v>0</v>
      </c>
      <c r="I136" s="8">
        <f t="shared" si="62"/>
        <v>0</v>
      </c>
      <c r="J136" s="8">
        <f t="shared" si="62"/>
        <v>0</v>
      </c>
      <c r="K136" s="8">
        <f t="shared" si="62"/>
        <v>100000</v>
      </c>
      <c r="L136" s="8">
        <f t="shared" si="62"/>
        <v>0</v>
      </c>
    </row>
    <row r="137" spans="1:12" x14ac:dyDescent="0.25">
      <c r="A137" s="12" t="s">
        <v>86</v>
      </c>
      <c r="B137" s="7">
        <v>701</v>
      </c>
      <c r="C137" s="10" t="s">
        <v>32</v>
      </c>
      <c r="D137" s="10" t="s">
        <v>177</v>
      </c>
      <c r="E137" s="10" t="s">
        <v>195</v>
      </c>
      <c r="F137" s="7"/>
      <c r="G137" s="8">
        <f t="shared" si="62"/>
        <v>100000</v>
      </c>
      <c r="H137" s="8">
        <f t="shared" si="62"/>
        <v>0</v>
      </c>
      <c r="I137" s="8">
        <f t="shared" si="62"/>
        <v>0</v>
      </c>
      <c r="J137" s="8">
        <f t="shared" si="62"/>
        <v>0</v>
      </c>
      <c r="K137" s="8">
        <f t="shared" si="62"/>
        <v>100000</v>
      </c>
      <c r="L137" s="8">
        <f t="shared" si="62"/>
        <v>0</v>
      </c>
    </row>
    <row r="138" spans="1:12" ht="25.5" x14ac:dyDescent="0.25">
      <c r="A138" s="6" t="s">
        <v>28</v>
      </c>
      <c r="B138" s="7">
        <v>701</v>
      </c>
      <c r="C138" s="10" t="s">
        <v>32</v>
      </c>
      <c r="D138" s="10" t="s">
        <v>177</v>
      </c>
      <c r="E138" s="10" t="s">
        <v>195</v>
      </c>
      <c r="F138" s="7">
        <v>200</v>
      </c>
      <c r="G138" s="8">
        <v>100000</v>
      </c>
      <c r="H138" s="8"/>
      <c r="I138" s="8"/>
      <c r="J138" s="8"/>
      <c r="K138" s="8">
        <f>G138+I138</f>
        <v>100000</v>
      </c>
      <c r="L138" s="8">
        <f>H138+J138</f>
        <v>0</v>
      </c>
    </row>
    <row r="139" spans="1:12" x14ac:dyDescent="0.25">
      <c r="A139" s="11" t="s">
        <v>19</v>
      </c>
      <c r="B139" s="7">
        <v>701</v>
      </c>
      <c r="C139" s="10" t="s">
        <v>32</v>
      </c>
      <c r="D139" s="10" t="s">
        <v>177</v>
      </c>
      <c r="E139" s="10" t="s">
        <v>20</v>
      </c>
      <c r="F139" s="7"/>
      <c r="G139" s="8">
        <f t="shared" ref="G139:L139" si="63">G140</f>
        <v>3852813</v>
      </c>
      <c r="H139" s="8">
        <f t="shared" si="63"/>
        <v>43813</v>
      </c>
      <c r="I139" s="8">
        <f t="shared" si="63"/>
        <v>0</v>
      </c>
      <c r="J139" s="8">
        <f t="shared" si="63"/>
        <v>0</v>
      </c>
      <c r="K139" s="8">
        <f t="shared" si="63"/>
        <v>3852813</v>
      </c>
      <c r="L139" s="8">
        <f t="shared" si="63"/>
        <v>43813</v>
      </c>
    </row>
    <row r="140" spans="1:12" ht="24" x14ac:dyDescent="0.25">
      <c r="A140" s="17" t="s">
        <v>21</v>
      </c>
      <c r="B140" s="7">
        <v>701</v>
      </c>
      <c r="C140" s="10" t="s">
        <v>32</v>
      </c>
      <c r="D140" s="10" t="s">
        <v>177</v>
      </c>
      <c r="E140" s="10" t="s">
        <v>22</v>
      </c>
      <c r="F140" s="7"/>
      <c r="G140" s="8">
        <f>G141+G143+G145</f>
        <v>3852813</v>
      </c>
      <c r="H140" s="8">
        <f t="shared" ref="H140:L140" si="64">H141+H143+H145</f>
        <v>43813</v>
      </c>
      <c r="I140" s="8">
        <f t="shared" si="64"/>
        <v>0</v>
      </c>
      <c r="J140" s="8">
        <f t="shared" si="64"/>
        <v>0</v>
      </c>
      <c r="K140" s="8">
        <f t="shared" si="64"/>
        <v>3852813</v>
      </c>
      <c r="L140" s="8">
        <f t="shared" si="64"/>
        <v>43813</v>
      </c>
    </row>
    <row r="141" spans="1:12" ht="63.75" x14ac:dyDescent="0.25">
      <c r="A141" s="6" t="s">
        <v>196</v>
      </c>
      <c r="B141" s="7">
        <v>701</v>
      </c>
      <c r="C141" s="10" t="s">
        <v>32</v>
      </c>
      <c r="D141" s="10" t="s">
        <v>177</v>
      </c>
      <c r="E141" s="10" t="s">
        <v>197</v>
      </c>
      <c r="F141" s="7"/>
      <c r="G141" s="8">
        <f t="shared" ref="G141:L141" si="65">SUM(G142:G142)</f>
        <v>43813</v>
      </c>
      <c r="H141" s="8">
        <f t="shared" si="65"/>
        <v>43813</v>
      </c>
      <c r="I141" s="8">
        <f t="shared" si="65"/>
        <v>0</v>
      </c>
      <c r="J141" s="8">
        <f t="shared" si="65"/>
        <v>0</v>
      </c>
      <c r="K141" s="8">
        <f t="shared" si="65"/>
        <v>43813</v>
      </c>
      <c r="L141" s="8">
        <f t="shared" si="65"/>
        <v>43813</v>
      </c>
    </row>
    <row r="142" spans="1:12" ht="51" x14ac:dyDescent="0.25">
      <c r="A142" s="6" t="s">
        <v>25</v>
      </c>
      <c r="B142" s="7">
        <v>701</v>
      </c>
      <c r="C142" s="10" t="s">
        <v>32</v>
      </c>
      <c r="D142" s="10" t="s">
        <v>177</v>
      </c>
      <c r="E142" s="10" t="s">
        <v>197</v>
      </c>
      <c r="F142" s="7">
        <v>100</v>
      </c>
      <c r="G142" s="8">
        <v>43813</v>
      </c>
      <c r="H142" s="8">
        <v>43813</v>
      </c>
      <c r="I142" s="8"/>
      <c r="J142" s="8"/>
      <c r="K142" s="8">
        <f>G142+I142</f>
        <v>43813</v>
      </c>
      <c r="L142" s="8">
        <f>H142+J142</f>
        <v>43813</v>
      </c>
    </row>
    <row r="143" spans="1:12" ht="38.25" x14ac:dyDescent="0.25">
      <c r="A143" s="18" t="s">
        <v>198</v>
      </c>
      <c r="B143" s="7">
        <v>701</v>
      </c>
      <c r="C143" s="10" t="s">
        <v>32</v>
      </c>
      <c r="D143" s="10" t="s">
        <v>177</v>
      </c>
      <c r="E143" s="10" t="s">
        <v>199</v>
      </c>
      <c r="F143" s="7"/>
      <c r="G143" s="8">
        <f t="shared" ref="G143:L143" si="66">G144</f>
        <v>1436685</v>
      </c>
      <c r="H143" s="8">
        <f t="shared" si="66"/>
        <v>0</v>
      </c>
      <c r="I143" s="8">
        <f t="shared" si="66"/>
        <v>0</v>
      </c>
      <c r="J143" s="8">
        <f t="shared" si="66"/>
        <v>0</v>
      </c>
      <c r="K143" s="8">
        <f t="shared" si="66"/>
        <v>1436685</v>
      </c>
      <c r="L143" s="8">
        <f t="shared" si="66"/>
        <v>0</v>
      </c>
    </row>
    <row r="144" spans="1:12" ht="25.5" x14ac:dyDescent="0.25">
      <c r="A144" s="6" t="s">
        <v>28</v>
      </c>
      <c r="B144" s="7">
        <v>701</v>
      </c>
      <c r="C144" s="10" t="s">
        <v>32</v>
      </c>
      <c r="D144" s="10" t="s">
        <v>177</v>
      </c>
      <c r="E144" s="10" t="s">
        <v>199</v>
      </c>
      <c r="F144" s="7">
        <v>200</v>
      </c>
      <c r="G144" s="8">
        <v>1436685</v>
      </c>
      <c r="H144" s="8"/>
      <c r="I144" s="8">
        <v>0</v>
      </c>
      <c r="J144" s="8"/>
      <c r="K144" s="8">
        <f>G144+I144</f>
        <v>1436685</v>
      </c>
      <c r="L144" s="8">
        <f>H144+J144</f>
        <v>0</v>
      </c>
    </row>
    <row r="145" spans="1:12" ht="38.25" x14ac:dyDescent="0.25">
      <c r="A145" s="14" t="s">
        <v>200</v>
      </c>
      <c r="B145" s="7">
        <v>701</v>
      </c>
      <c r="C145" s="10" t="s">
        <v>32</v>
      </c>
      <c r="D145" s="10" t="s">
        <v>177</v>
      </c>
      <c r="E145" s="10" t="s">
        <v>201</v>
      </c>
      <c r="F145" s="7"/>
      <c r="G145" s="8">
        <f t="shared" ref="G145:L145" si="67">G146</f>
        <v>2372315</v>
      </c>
      <c r="H145" s="8">
        <f t="shared" si="67"/>
        <v>0</v>
      </c>
      <c r="I145" s="8">
        <f t="shared" si="67"/>
        <v>0</v>
      </c>
      <c r="J145" s="8">
        <f t="shared" si="67"/>
        <v>0</v>
      </c>
      <c r="K145" s="8">
        <f t="shared" si="67"/>
        <v>2372315</v>
      </c>
      <c r="L145" s="8">
        <f t="shared" si="67"/>
        <v>0</v>
      </c>
    </row>
    <row r="146" spans="1:12" ht="25.5" x14ac:dyDescent="0.25">
      <c r="A146" s="6" t="s">
        <v>28</v>
      </c>
      <c r="B146" s="7">
        <v>701</v>
      </c>
      <c r="C146" s="10" t="s">
        <v>32</v>
      </c>
      <c r="D146" s="10" t="s">
        <v>177</v>
      </c>
      <c r="E146" s="10" t="s">
        <v>201</v>
      </c>
      <c r="F146" s="7">
        <v>200</v>
      </c>
      <c r="G146" s="8">
        <f>2000000+372315</f>
        <v>2372315</v>
      </c>
      <c r="H146" s="8"/>
      <c r="I146" s="8"/>
      <c r="J146" s="8"/>
      <c r="K146" s="8">
        <f>G146+I146</f>
        <v>2372315</v>
      </c>
      <c r="L146" s="8">
        <f>H146+J146</f>
        <v>0</v>
      </c>
    </row>
    <row r="147" spans="1:12" x14ac:dyDescent="0.25">
      <c r="A147" s="6" t="s">
        <v>210</v>
      </c>
      <c r="B147" s="7">
        <v>701</v>
      </c>
      <c r="C147" s="10" t="s">
        <v>56</v>
      </c>
      <c r="D147" s="10"/>
      <c r="E147" s="10"/>
      <c r="F147" s="7"/>
      <c r="G147" s="8">
        <f>+G148</f>
        <v>130859.98000000001</v>
      </c>
      <c r="H147" s="8">
        <f t="shared" ref="H147:L147" si="68">+H148</f>
        <v>0</v>
      </c>
      <c r="I147" s="8">
        <f t="shared" si="68"/>
        <v>0</v>
      </c>
      <c r="J147" s="8">
        <f t="shared" si="68"/>
        <v>0</v>
      </c>
      <c r="K147" s="8">
        <f t="shared" si="68"/>
        <v>130859.98000000001</v>
      </c>
      <c r="L147" s="8">
        <f t="shared" si="68"/>
        <v>0</v>
      </c>
    </row>
    <row r="148" spans="1:12" x14ac:dyDescent="0.25">
      <c r="A148" s="6" t="s">
        <v>232</v>
      </c>
      <c r="B148" s="7">
        <v>701</v>
      </c>
      <c r="C148" s="10" t="s">
        <v>56</v>
      </c>
      <c r="D148" s="10" t="s">
        <v>56</v>
      </c>
      <c r="E148" s="10"/>
      <c r="F148" s="7"/>
      <c r="G148" s="8">
        <f>G149</f>
        <v>130859.98000000001</v>
      </c>
      <c r="H148" s="8">
        <f>H149</f>
        <v>0</v>
      </c>
      <c r="I148" s="8">
        <f>I149</f>
        <v>0</v>
      </c>
      <c r="J148" s="8">
        <f>J149</f>
        <v>0</v>
      </c>
      <c r="K148" s="8">
        <f t="shared" ref="K148:L150" si="69">G148+I148</f>
        <v>130859.98000000001</v>
      </c>
      <c r="L148" s="8">
        <f t="shared" si="69"/>
        <v>0</v>
      </c>
    </row>
    <row r="149" spans="1:12" ht="25.5" x14ac:dyDescent="0.25">
      <c r="A149" s="9" t="s">
        <v>60</v>
      </c>
      <c r="B149" s="7">
        <v>701</v>
      </c>
      <c r="C149" s="10" t="s">
        <v>56</v>
      </c>
      <c r="D149" s="10" t="s">
        <v>56</v>
      </c>
      <c r="E149" s="10" t="s">
        <v>61</v>
      </c>
      <c r="F149" s="7"/>
      <c r="G149" s="8">
        <f>G150+G154</f>
        <v>130859.98000000001</v>
      </c>
      <c r="H149" s="8">
        <f>H150+H154</f>
        <v>0</v>
      </c>
      <c r="I149" s="8">
        <f>I150+I154</f>
        <v>0</v>
      </c>
      <c r="J149" s="8">
        <f>J150+J154</f>
        <v>0</v>
      </c>
      <c r="K149" s="8">
        <f t="shared" si="69"/>
        <v>130859.98000000001</v>
      </c>
      <c r="L149" s="8">
        <f t="shared" si="69"/>
        <v>0</v>
      </c>
    </row>
    <row r="150" spans="1:12" x14ac:dyDescent="0.25">
      <c r="A150" s="6" t="s">
        <v>233</v>
      </c>
      <c r="B150" s="7">
        <v>701</v>
      </c>
      <c r="C150" s="10" t="s">
        <v>56</v>
      </c>
      <c r="D150" s="10" t="s">
        <v>56</v>
      </c>
      <c r="E150" s="10" t="s">
        <v>234</v>
      </c>
      <c r="F150" s="7"/>
      <c r="G150" s="8">
        <f>G151</f>
        <v>83980</v>
      </c>
      <c r="H150" s="8">
        <f>H151</f>
        <v>0</v>
      </c>
      <c r="I150" s="8">
        <f>I152</f>
        <v>0</v>
      </c>
      <c r="J150" s="8">
        <f>J152</f>
        <v>0</v>
      </c>
      <c r="K150" s="8">
        <f t="shared" si="69"/>
        <v>83980</v>
      </c>
      <c r="L150" s="8">
        <f t="shared" si="69"/>
        <v>0</v>
      </c>
    </row>
    <row r="151" spans="1:12" ht="25.5" x14ac:dyDescent="0.25">
      <c r="A151" s="6" t="s">
        <v>235</v>
      </c>
      <c r="B151" s="7">
        <v>701</v>
      </c>
      <c r="C151" s="10" t="s">
        <v>56</v>
      </c>
      <c r="D151" s="10" t="s">
        <v>56</v>
      </c>
      <c r="E151" s="10" t="s">
        <v>236</v>
      </c>
      <c r="F151" s="7"/>
      <c r="G151" s="8">
        <f>G152</f>
        <v>83980</v>
      </c>
      <c r="H151" s="8">
        <f>H152</f>
        <v>0</v>
      </c>
      <c r="I151" s="8">
        <f>I152</f>
        <v>0</v>
      </c>
      <c r="J151" s="8">
        <f>J152</f>
        <v>0</v>
      </c>
      <c r="K151" s="8">
        <f>K152</f>
        <v>83980</v>
      </c>
      <c r="L151" s="8">
        <f>L152</f>
        <v>0</v>
      </c>
    </row>
    <row r="152" spans="1:12" x14ac:dyDescent="0.25">
      <c r="A152" s="12" t="s">
        <v>86</v>
      </c>
      <c r="B152" s="7">
        <v>701</v>
      </c>
      <c r="C152" s="10" t="s">
        <v>56</v>
      </c>
      <c r="D152" s="10" t="s">
        <v>56</v>
      </c>
      <c r="E152" s="10" t="s">
        <v>237</v>
      </c>
      <c r="F152" s="7"/>
      <c r="G152" s="8">
        <f>SUM(G153:G153)</f>
        <v>83980</v>
      </c>
      <c r="H152" s="8">
        <f>SUM(H153:H153)</f>
        <v>0</v>
      </c>
      <c r="I152" s="8">
        <f>SUM(I153:I153)</f>
        <v>0</v>
      </c>
      <c r="J152" s="8">
        <f>SUM(J153:J153)</f>
        <v>0</v>
      </c>
      <c r="K152" s="8">
        <f>SUM(K153:K153)</f>
        <v>83980</v>
      </c>
      <c r="L152" s="8">
        <f>SUM(L153:L153)</f>
        <v>0</v>
      </c>
    </row>
    <row r="153" spans="1:12" ht="25.5" x14ac:dyDescent="0.25">
      <c r="A153" s="6" t="s">
        <v>28</v>
      </c>
      <c r="B153" s="7">
        <v>701</v>
      </c>
      <c r="C153" s="10" t="s">
        <v>56</v>
      </c>
      <c r="D153" s="10" t="s">
        <v>56</v>
      </c>
      <c r="E153" s="10" t="s">
        <v>237</v>
      </c>
      <c r="F153" s="7">
        <v>200</v>
      </c>
      <c r="G153" s="8">
        <v>83980</v>
      </c>
      <c r="H153" s="8"/>
      <c r="I153" s="8">
        <v>0</v>
      </c>
      <c r="J153" s="8"/>
      <c r="K153" s="8">
        <f>G153+I153</f>
        <v>83980</v>
      </c>
      <c r="L153" s="8">
        <f>H153+J153</f>
        <v>0</v>
      </c>
    </row>
    <row r="154" spans="1:12" ht="25.5" x14ac:dyDescent="0.25">
      <c r="A154" s="6" t="s">
        <v>238</v>
      </c>
      <c r="B154" s="7">
        <v>701</v>
      </c>
      <c r="C154" s="10" t="s">
        <v>56</v>
      </c>
      <c r="D154" s="10" t="s">
        <v>56</v>
      </c>
      <c r="E154" s="10" t="s">
        <v>239</v>
      </c>
      <c r="F154" s="7"/>
      <c r="G154" s="8">
        <f>G155</f>
        <v>46879.98</v>
      </c>
      <c r="H154" s="8">
        <f>H155</f>
        <v>0</v>
      </c>
      <c r="I154" s="8">
        <f t="shared" ref="I154:L155" si="70">I155</f>
        <v>0</v>
      </c>
      <c r="J154" s="8">
        <f t="shared" si="70"/>
        <v>0</v>
      </c>
      <c r="K154" s="8">
        <f t="shared" si="70"/>
        <v>46879.98</v>
      </c>
      <c r="L154" s="8">
        <f t="shared" si="70"/>
        <v>0</v>
      </c>
    </row>
    <row r="155" spans="1:12" ht="38.25" x14ac:dyDescent="0.25">
      <c r="A155" s="6" t="s">
        <v>240</v>
      </c>
      <c r="B155" s="7">
        <v>701</v>
      </c>
      <c r="C155" s="10" t="s">
        <v>56</v>
      </c>
      <c r="D155" s="10" t="s">
        <v>56</v>
      </c>
      <c r="E155" s="10" t="s">
        <v>241</v>
      </c>
      <c r="F155" s="7"/>
      <c r="G155" s="8">
        <f>G156</f>
        <v>46879.98</v>
      </c>
      <c r="H155" s="8">
        <f>H156</f>
        <v>0</v>
      </c>
      <c r="I155" s="8">
        <f t="shared" si="70"/>
        <v>0</v>
      </c>
      <c r="J155" s="8">
        <f t="shared" si="70"/>
        <v>0</v>
      </c>
      <c r="K155" s="8">
        <f t="shared" si="70"/>
        <v>46879.98</v>
      </c>
      <c r="L155" s="8">
        <f t="shared" si="70"/>
        <v>0</v>
      </c>
    </row>
    <row r="156" spans="1:12" x14ac:dyDescent="0.25">
      <c r="A156" s="12" t="s">
        <v>86</v>
      </c>
      <c r="B156" s="7">
        <v>701</v>
      </c>
      <c r="C156" s="10" t="s">
        <v>56</v>
      </c>
      <c r="D156" s="10" t="s">
        <v>56</v>
      </c>
      <c r="E156" s="10" t="s">
        <v>242</v>
      </c>
      <c r="F156" s="7"/>
      <c r="G156" s="8">
        <f>SUM(G157:G157)</f>
        <v>46879.98</v>
      </c>
      <c r="H156" s="8">
        <f>SUM(H157:H157)</f>
        <v>0</v>
      </c>
      <c r="I156" s="8">
        <f>SUM(I157:I157)</f>
        <v>0</v>
      </c>
      <c r="J156" s="8">
        <f>SUM(J157:J157)</f>
        <v>0</v>
      </c>
      <c r="K156" s="8">
        <f>SUM(K157:K157)</f>
        <v>46879.98</v>
      </c>
      <c r="L156" s="8">
        <f>SUM(L157:L157)</f>
        <v>0</v>
      </c>
    </row>
    <row r="157" spans="1:12" ht="25.5" x14ac:dyDescent="0.25">
      <c r="A157" s="6" t="s">
        <v>28</v>
      </c>
      <c r="B157" s="7">
        <v>701</v>
      </c>
      <c r="C157" s="10" t="s">
        <v>56</v>
      </c>
      <c r="D157" s="10" t="s">
        <v>56</v>
      </c>
      <c r="E157" s="10" t="s">
        <v>242</v>
      </c>
      <c r="F157" s="7">
        <v>200</v>
      </c>
      <c r="G157" s="8">
        <v>46879.98</v>
      </c>
      <c r="H157" s="8"/>
      <c r="I157" s="8">
        <v>0</v>
      </c>
      <c r="J157" s="8"/>
      <c r="K157" s="8">
        <f>G157+I157</f>
        <v>46879.98</v>
      </c>
      <c r="L157" s="8">
        <f>H157+J157</f>
        <v>0</v>
      </c>
    </row>
    <row r="158" spans="1:12" x14ac:dyDescent="0.25">
      <c r="A158" s="6" t="s">
        <v>253</v>
      </c>
      <c r="B158" s="7">
        <v>701</v>
      </c>
      <c r="C158" s="10" t="s">
        <v>163</v>
      </c>
      <c r="D158" s="10"/>
      <c r="E158" s="10"/>
      <c r="F158" s="7"/>
      <c r="G158" s="8">
        <f>G159+G165+G172</f>
        <v>18646440</v>
      </c>
      <c r="H158" s="8">
        <f t="shared" ref="H158:L158" si="71">H159+H165+H172</f>
        <v>13127400</v>
      </c>
      <c r="I158" s="8">
        <f t="shared" si="71"/>
        <v>593700</v>
      </c>
      <c r="J158" s="8">
        <f t="shared" si="71"/>
        <v>593700</v>
      </c>
      <c r="K158" s="8">
        <f t="shared" si="71"/>
        <v>19240140</v>
      </c>
      <c r="L158" s="8">
        <f t="shared" si="71"/>
        <v>13721100</v>
      </c>
    </row>
    <row r="159" spans="1:12" x14ac:dyDescent="0.25">
      <c r="A159" s="6" t="s">
        <v>254</v>
      </c>
      <c r="B159" s="7">
        <v>701</v>
      </c>
      <c r="C159" s="10" t="s">
        <v>163</v>
      </c>
      <c r="D159" s="10" t="s">
        <v>16</v>
      </c>
      <c r="E159" s="10"/>
      <c r="F159" s="7"/>
      <c r="G159" s="8">
        <f t="shared" ref="G159:L161" si="72">G160</f>
        <v>5519040</v>
      </c>
      <c r="H159" s="8">
        <f t="shared" si="72"/>
        <v>0</v>
      </c>
      <c r="I159" s="8">
        <f t="shared" si="72"/>
        <v>0</v>
      </c>
      <c r="J159" s="8">
        <f t="shared" si="72"/>
        <v>0</v>
      </c>
      <c r="K159" s="8">
        <f t="shared" si="72"/>
        <v>5519040</v>
      </c>
      <c r="L159" s="8">
        <f t="shared" si="72"/>
        <v>0</v>
      </c>
    </row>
    <row r="160" spans="1:12" ht="25.5" x14ac:dyDescent="0.25">
      <c r="A160" s="9" t="s">
        <v>60</v>
      </c>
      <c r="B160" s="7">
        <v>701</v>
      </c>
      <c r="C160" s="10" t="s">
        <v>163</v>
      </c>
      <c r="D160" s="10" t="s">
        <v>16</v>
      </c>
      <c r="E160" s="10" t="s">
        <v>61</v>
      </c>
      <c r="F160" s="7"/>
      <c r="G160" s="8">
        <f t="shared" si="72"/>
        <v>5519040</v>
      </c>
      <c r="H160" s="8">
        <f t="shared" si="72"/>
        <v>0</v>
      </c>
      <c r="I160" s="8">
        <f t="shared" si="72"/>
        <v>0</v>
      </c>
      <c r="J160" s="8">
        <f t="shared" si="72"/>
        <v>0</v>
      </c>
      <c r="K160" s="8">
        <f t="shared" si="72"/>
        <v>5519040</v>
      </c>
      <c r="L160" s="8">
        <f t="shared" si="72"/>
        <v>0</v>
      </c>
    </row>
    <row r="161" spans="1:12" ht="38.25" x14ac:dyDescent="0.25">
      <c r="A161" s="6" t="s">
        <v>62</v>
      </c>
      <c r="B161" s="7">
        <v>701</v>
      </c>
      <c r="C161" s="10" t="s">
        <v>163</v>
      </c>
      <c r="D161" s="10" t="s">
        <v>16</v>
      </c>
      <c r="E161" s="10" t="s">
        <v>63</v>
      </c>
      <c r="F161" s="7"/>
      <c r="G161" s="8">
        <f>G162</f>
        <v>5519040</v>
      </c>
      <c r="H161" s="8">
        <f>H162</f>
        <v>0</v>
      </c>
      <c r="I161" s="8">
        <f t="shared" si="72"/>
        <v>0</v>
      </c>
      <c r="J161" s="8">
        <f t="shared" si="72"/>
        <v>0</v>
      </c>
      <c r="K161" s="8">
        <f t="shared" si="72"/>
        <v>5519040</v>
      </c>
      <c r="L161" s="8">
        <f t="shared" si="72"/>
        <v>0</v>
      </c>
    </row>
    <row r="162" spans="1:12" ht="38.25" x14ac:dyDescent="0.25">
      <c r="A162" s="6" t="s">
        <v>64</v>
      </c>
      <c r="B162" s="7">
        <v>701</v>
      </c>
      <c r="C162" s="10" t="s">
        <v>163</v>
      </c>
      <c r="D162" s="10" t="s">
        <v>16</v>
      </c>
      <c r="E162" s="10" t="s">
        <v>65</v>
      </c>
      <c r="F162" s="7"/>
      <c r="G162" s="8">
        <f t="shared" ref="G162:L162" si="73">+G163</f>
        <v>5519040</v>
      </c>
      <c r="H162" s="8">
        <f t="shared" si="73"/>
        <v>0</v>
      </c>
      <c r="I162" s="8">
        <f t="shared" si="73"/>
        <v>0</v>
      </c>
      <c r="J162" s="8">
        <f t="shared" si="73"/>
        <v>0</v>
      </c>
      <c r="K162" s="8">
        <f t="shared" si="73"/>
        <v>5519040</v>
      </c>
      <c r="L162" s="8">
        <f t="shared" si="73"/>
        <v>0</v>
      </c>
    </row>
    <row r="163" spans="1:12" x14ac:dyDescent="0.25">
      <c r="A163" s="12" t="s">
        <v>255</v>
      </c>
      <c r="B163" s="7">
        <v>701</v>
      </c>
      <c r="C163" s="10" t="s">
        <v>163</v>
      </c>
      <c r="D163" s="10" t="s">
        <v>16</v>
      </c>
      <c r="E163" s="10" t="s">
        <v>256</v>
      </c>
      <c r="F163" s="7"/>
      <c r="G163" s="8">
        <f t="shared" ref="G163:L163" si="74">G164</f>
        <v>5519040</v>
      </c>
      <c r="H163" s="8">
        <f t="shared" si="74"/>
        <v>0</v>
      </c>
      <c r="I163" s="8">
        <f t="shared" si="74"/>
        <v>0</v>
      </c>
      <c r="J163" s="8">
        <f t="shared" si="74"/>
        <v>0</v>
      </c>
      <c r="K163" s="8">
        <f t="shared" si="74"/>
        <v>5519040</v>
      </c>
      <c r="L163" s="8">
        <f t="shared" si="74"/>
        <v>0</v>
      </c>
    </row>
    <row r="164" spans="1:12" x14ac:dyDescent="0.25">
      <c r="A164" s="6" t="s">
        <v>49</v>
      </c>
      <c r="B164" s="7">
        <v>701</v>
      </c>
      <c r="C164" s="10" t="s">
        <v>163</v>
      </c>
      <c r="D164" s="10" t="s">
        <v>16</v>
      </c>
      <c r="E164" s="10" t="s">
        <v>256</v>
      </c>
      <c r="F164" s="7">
        <v>300</v>
      </c>
      <c r="G164" s="8">
        <v>5519040</v>
      </c>
      <c r="H164" s="8"/>
      <c r="I164" s="8">
        <v>0</v>
      </c>
      <c r="J164" s="8"/>
      <c r="K164" s="8">
        <f>G164+I164</f>
        <v>5519040</v>
      </c>
      <c r="L164" s="8">
        <f>H164+J164</f>
        <v>0</v>
      </c>
    </row>
    <row r="165" spans="1:12" x14ac:dyDescent="0.25">
      <c r="A165" s="6" t="s">
        <v>257</v>
      </c>
      <c r="B165" s="7">
        <v>701</v>
      </c>
      <c r="C165" s="10" t="s">
        <v>163</v>
      </c>
      <c r="D165" s="10" t="s">
        <v>119</v>
      </c>
      <c r="E165" s="10"/>
      <c r="F165" s="7"/>
      <c r="G165" s="8">
        <f t="shared" ref="G165:L165" si="75">+G166</f>
        <v>10970700</v>
      </c>
      <c r="H165" s="8">
        <f t="shared" si="75"/>
        <v>10970700</v>
      </c>
      <c r="I165" s="8">
        <f t="shared" si="75"/>
        <v>593700</v>
      </c>
      <c r="J165" s="8">
        <f t="shared" si="75"/>
        <v>593700</v>
      </c>
      <c r="K165" s="8">
        <f t="shared" si="75"/>
        <v>11564400</v>
      </c>
      <c r="L165" s="8">
        <f t="shared" si="75"/>
        <v>11564400</v>
      </c>
    </row>
    <row r="166" spans="1:12" x14ac:dyDescent="0.25">
      <c r="A166" s="11" t="s">
        <v>19</v>
      </c>
      <c r="B166" s="7">
        <v>701</v>
      </c>
      <c r="C166" s="10" t="s">
        <v>163</v>
      </c>
      <c r="D166" s="10" t="s">
        <v>119</v>
      </c>
      <c r="E166" s="10" t="s">
        <v>20</v>
      </c>
      <c r="F166" s="7"/>
      <c r="G166" s="8">
        <f t="shared" ref="G166:L166" si="76">G167</f>
        <v>10970700</v>
      </c>
      <c r="H166" s="8">
        <f t="shared" si="76"/>
        <v>10970700</v>
      </c>
      <c r="I166" s="8">
        <f t="shared" si="76"/>
        <v>593700</v>
      </c>
      <c r="J166" s="8">
        <f t="shared" si="76"/>
        <v>593700</v>
      </c>
      <c r="K166" s="8">
        <f t="shared" si="76"/>
        <v>11564400</v>
      </c>
      <c r="L166" s="8">
        <f t="shared" si="76"/>
        <v>11564400</v>
      </c>
    </row>
    <row r="167" spans="1:12" ht="25.5" x14ac:dyDescent="0.25">
      <c r="A167" s="11" t="s">
        <v>21</v>
      </c>
      <c r="B167" s="7">
        <v>701</v>
      </c>
      <c r="C167" s="10" t="s">
        <v>163</v>
      </c>
      <c r="D167" s="10" t="s">
        <v>119</v>
      </c>
      <c r="E167" s="10" t="s">
        <v>22</v>
      </c>
      <c r="F167" s="7"/>
      <c r="G167" s="8">
        <f t="shared" ref="G167:L167" si="77">G170+G168</f>
        <v>10970700</v>
      </c>
      <c r="H167" s="8">
        <f t="shared" si="77"/>
        <v>10970700</v>
      </c>
      <c r="I167" s="8">
        <f t="shared" si="77"/>
        <v>593700</v>
      </c>
      <c r="J167" s="8">
        <f t="shared" si="77"/>
        <v>593700</v>
      </c>
      <c r="K167" s="8">
        <f t="shared" si="77"/>
        <v>11564400</v>
      </c>
      <c r="L167" s="8">
        <f t="shared" si="77"/>
        <v>11564400</v>
      </c>
    </row>
    <row r="168" spans="1:12" ht="76.5" x14ac:dyDescent="0.25">
      <c r="A168" s="6" t="s">
        <v>258</v>
      </c>
      <c r="B168" s="7">
        <v>701</v>
      </c>
      <c r="C168" s="10" t="s">
        <v>163</v>
      </c>
      <c r="D168" s="10" t="s">
        <v>119</v>
      </c>
      <c r="E168" s="10" t="s">
        <v>259</v>
      </c>
      <c r="F168" s="7"/>
      <c r="G168" s="8">
        <f t="shared" ref="G168:L168" si="78">G169</f>
        <v>61900</v>
      </c>
      <c r="H168" s="8">
        <f t="shared" si="78"/>
        <v>61900</v>
      </c>
      <c r="I168" s="8">
        <f t="shared" si="78"/>
        <v>0</v>
      </c>
      <c r="J168" s="8">
        <f t="shared" si="78"/>
        <v>0</v>
      </c>
      <c r="K168" s="8">
        <f t="shared" si="78"/>
        <v>61900</v>
      </c>
      <c r="L168" s="8">
        <f t="shared" si="78"/>
        <v>61900</v>
      </c>
    </row>
    <row r="169" spans="1:12" ht="25.5" x14ac:dyDescent="0.25">
      <c r="A169" s="6" t="s">
        <v>28</v>
      </c>
      <c r="B169" s="7">
        <v>701</v>
      </c>
      <c r="C169" s="10" t="s">
        <v>163</v>
      </c>
      <c r="D169" s="10" t="s">
        <v>119</v>
      </c>
      <c r="E169" s="10" t="s">
        <v>259</v>
      </c>
      <c r="F169" s="7">
        <v>200</v>
      </c>
      <c r="G169" s="8">
        <v>61900</v>
      </c>
      <c r="H169" s="8">
        <v>61900</v>
      </c>
      <c r="I169" s="8"/>
      <c r="J169" s="8"/>
      <c r="K169" s="8">
        <f>G169+I169</f>
        <v>61900</v>
      </c>
      <c r="L169" s="8">
        <f>H169+J169</f>
        <v>61900</v>
      </c>
    </row>
    <row r="170" spans="1:12" ht="76.5" x14ac:dyDescent="0.25">
      <c r="A170" s="6" t="s">
        <v>260</v>
      </c>
      <c r="B170" s="7">
        <v>701</v>
      </c>
      <c r="C170" s="10" t="s">
        <v>163</v>
      </c>
      <c r="D170" s="10" t="s">
        <v>119</v>
      </c>
      <c r="E170" s="10" t="s">
        <v>261</v>
      </c>
      <c r="F170" s="7"/>
      <c r="G170" s="8">
        <f t="shared" ref="G170:L170" si="79">G171</f>
        <v>10908800</v>
      </c>
      <c r="H170" s="8">
        <f t="shared" si="79"/>
        <v>10908800</v>
      </c>
      <c r="I170" s="8">
        <f t="shared" si="79"/>
        <v>593700</v>
      </c>
      <c r="J170" s="8">
        <f t="shared" si="79"/>
        <v>593700</v>
      </c>
      <c r="K170" s="8">
        <f t="shared" si="79"/>
        <v>11502500</v>
      </c>
      <c r="L170" s="8">
        <f t="shared" si="79"/>
        <v>11502500</v>
      </c>
    </row>
    <row r="171" spans="1:12" x14ac:dyDescent="0.25">
      <c r="A171" s="6" t="s">
        <v>49</v>
      </c>
      <c r="B171" s="7">
        <v>701</v>
      </c>
      <c r="C171" s="10" t="s">
        <v>163</v>
      </c>
      <c r="D171" s="10" t="s">
        <v>119</v>
      </c>
      <c r="E171" s="10" t="s">
        <v>261</v>
      </c>
      <c r="F171" s="7">
        <v>300</v>
      </c>
      <c r="G171" s="8">
        <v>10908800</v>
      </c>
      <c r="H171" s="8">
        <v>10908800</v>
      </c>
      <c r="I171" s="8">
        <v>593700</v>
      </c>
      <c r="J171" s="8">
        <v>593700</v>
      </c>
      <c r="K171" s="8">
        <f>G171+I171</f>
        <v>11502500</v>
      </c>
      <c r="L171" s="8">
        <f>H171+J171</f>
        <v>11502500</v>
      </c>
    </row>
    <row r="172" spans="1:12" x14ac:dyDescent="0.25">
      <c r="A172" s="6" t="s">
        <v>262</v>
      </c>
      <c r="B172" s="7">
        <v>701</v>
      </c>
      <c r="C172" s="10" t="s">
        <v>163</v>
      </c>
      <c r="D172" s="10" t="s">
        <v>32</v>
      </c>
      <c r="E172" s="10"/>
      <c r="F172" s="7"/>
      <c r="G172" s="8">
        <f t="shared" ref="G172:L173" si="80">G173</f>
        <v>2156700</v>
      </c>
      <c r="H172" s="8">
        <f t="shared" si="80"/>
        <v>2156700</v>
      </c>
      <c r="I172" s="8">
        <f t="shared" si="80"/>
        <v>0</v>
      </c>
      <c r="J172" s="8">
        <f t="shared" si="80"/>
        <v>0</v>
      </c>
      <c r="K172" s="8">
        <f t="shared" si="80"/>
        <v>2156700</v>
      </c>
      <c r="L172" s="8">
        <f t="shared" si="80"/>
        <v>2156700</v>
      </c>
    </row>
    <row r="173" spans="1:12" x14ac:dyDescent="0.25">
      <c r="A173" s="11" t="s">
        <v>19</v>
      </c>
      <c r="B173" s="7">
        <v>701</v>
      </c>
      <c r="C173" s="10" t="s">
        <v>163</v>
      </c>
      <c r="D173" s="10" t="s">
        <v>32</v>
      </c>
      <c r="E173" s="10" t="s">
        <v>20</v>
      </c>
      <c r="F173" s="7"/>
      <c r="G173" s="8">
        <f t="shared" si="80"/>
        <v>2156700</v>
      </c>
      <c r="H173" s="8">
        <f t="shared" si="80"/>
        <v>2156700</v>
      </c>
      <c r="I173" s="8">
        <f t="shared" si="80"/>
        <v>0</v>
      </c>
      <c r="J173" s="8">
        <f t="shared" si="80"/>
        <v>0</v>
      </c>
      <c r="K173" s="8">
        <f t="shared" si="80"/>
        <v>2156700</v>
      </c>
      <c r="L173" s="8">
        <f t="shared" si="80"/>
        <v>2156700</v>
      </c>
    </row>
    <row r="174" spans="1:12" ht="25.5" x14ac:dyDescent="0.25">
      <c r="A174" s="11" t="s">
        <v>21</v>
      </c>
      <c r="B174" s="7">
        <v>701</v>
      </c>
      <c r="C174" s="10" t="s">
        <v>163</v>
      </c>
      <c r="D174" s="10" t="s">
        <v>32</v>
      </c>
      <c r="E174" s="10" t="s">
        <v>22</v>
      </c>
      <c r="F174" s="7"/>
      <c r="G174" s="8">
        <f t="shared" ref="G174:L174" si="81">G175+G177</f>
        <v>2156700</v>
      </c>
      <c r="H174" s="8">
        <f t="shared" si="81"/>
        <v>2156700</v>
      </c>
      <c r="I174" s="8">
        <f t="shared" si="81"/>
        <v>0</v>
      </c>
      <c r="J174" s="8">
        <f t="shared" si="81"/>
        <v>0</v>
      </c>
      <c r="K174" s="8">
        <f t="shared" si="81"/>
        <v>2156700</v>
      </c>
      <c r="L174" s="8">
        <f t="shared" si="81"/>
        <v>2156700</v>
      </c>
    </row>
    <row r="175" spans="1:12" ht="76.5" x14ac:dyDescent="0.25">
      <c r="A175" s="6" t="s">
        <v>263</v>
      </c>
      <c r="B175" s="7">
        <v>701</v>
      </c>
      <c r="C175" s="10" t="s">
        <v>163</v>
      </c>
      <c r="D175" s="10" t="s">
        <v>32</v>
      </c>
      <c r="E175" s="10" t="s">
        <v>264</v>
      </c>
      <c r="F175" s="7"/>
      <c r="G175" s="8">
        <f t="shared" ref="G175:L175" si="82">SUM(G176:G176)</f>
        <v>336700</v>
      </c>
      <c r="H175" s="8">
        <f t="shared" si="82"/>
        <v>336700</v>
      </c>
      <c r="I175" s="8">
        <f t="shared" si="82"/>
        <v>0</v>
      </c>
      <c r="J175" s="8">
        <f t="shared" si="82"/>
        <v>0</v>
      </c>
      <c r="K175" s="8">
        <f t="shared" si="82"/>
        <v>336700</v>
      </c>
      <c r="L175" s="8">
        <f t="shared" si="82"/>
        <v>336700</v>
      </c>
    </row>
    <row r="176" spans="1:12" ht="51" x14ac:dyDescent="0.25">
      <c r="A176" s="6" t="s">
        <v>25</v>
      </c>
      <c r="B176" s="7">
        <v>701</v>
      </c>
      <c r="C176" s="10" t="s">
        <v>163</v>
      </c>
      <c r="D176" s="10" t="s">
        <v>32</v>
      </c>
      <c r="E176" s="10" t="s">
        <v>264</v>
      </c>
      <c r="F176" s="7">
        <v>100</v>
      </c>
      <c r="G176" s="8">
        <v>336700</v>
      </c>
      <c r="H176" s="8">
        <v>336700</v>
      </c>
      <c r="I176" s="8"/>
      <c r="J176" s="8"/>
      <c r="K176" s="8">
        <f>G176+I176</f>
        <v>336700</v>
      </c>
      <c r="L176" s="8">
        <f>H176+J176</f>
        <v>336700</v>
      </c>
    </row>
    <row r="177" spans="1:12" ht="51" x14ac:dyDescent="0.25">
      <c r="A177" s="6" t="s">
        <v>265</v>
      </c>
      <c r="B177" s="7">
        <v>701</v>
      </c>
      <c r="C177" s="10" t="s">
        <v>163</v>
      </c>
      <c r="D177" s="10" t="s">
        <v>32</v>
      </c>
      <c r="E177" s="10" t="s">
        <v>266</v>
      </c>
      <c r="F177" s="7"/>
      <c r="G177" s="8">
        <f t="shared" ref="G177:L177" si="83">SUM(G178:G179)</f>
        <v>1820000</v>
      </c>
      <c r="H177" s="8">
        <f t="shared" si="83"/>
        <v>1820000</v>
      </c>
      <c r="I177" s="8">
        <f t="shared" si="83"/>
        <v>0</v>
      </c>
      <c r="J177" s="8">
        <f t="shared" si="83"/>
        <v>0</v>
      </c>
      <c r="K177" s="8">
        <f t="shared" si="83"/>
        <v>1820000</v>
      </c>
      <c r="L177" s="8">
        <f t="shared" si="83"/>
        <v>1820000</v>
      </c>
    </row>
    <row r="178" spans="1:12" ht="51" x14ac:dyDescent="0.25">
      <c r="A178" s="6" t="s">
        <v>25</v>
      </c>
      <c r="B178" s="7">
        <v>701</v>
      </c>
      <c r="C178" s="10" t="s">
        <v>163</v>
      </c>
      <c r="D178" s="10" t="s">
        <v>32</v>
      </c>
      <c r="E178" s="10" t="s">
        <v>266</v>
      </c>
      <c r="F178" s="7">
        <v>100</v>
      </c>
      <c r="G178" s="8">
        <v>1731574.07</v>
      </c>
      <c r="H178" s="8">
        <v>1731574.07</v>
      </c>
      <c r="I178" s="8"/>
      <c r="J178" s="8"/>
      <c r="K178" s="8">
        <f>G178+I178</f>
        <v>1731574.07</v>
      </c>
      <c r="L178" s="8">
        <f>H178+J178</f>
        <v>1731574.07</v>
      </c>
    </row>
    <row r="179" spans="1:12" ht="25.5" x14ac:dyDescent="0.25">
      <c r="A179" s="6" t="s">
        <v>28</v>
      </c>
      <c r="B179" s="7">
        <v>701</v>
      </c>
      <c r="C179" s="10" t="s">
        <v>163</v>
      </c>
      <c r="D179" s="10" t="s">
        <v>32</v>
      </c>
      <c r="E179" s="10" t="s">
        <v>266</v>
      </c>
      <c r="F179" s="7">
        <v>200</v>
      </c>
      <c r="G179" s="8">
        <v>88425.93</v>
      </c>
      <c r="H179" s="8">
        <v>88425.93</v>
      </c>
      <c r="I179" s="8"/>
      <c r="J179" s="8"/>
      <c r="K179" s="8">
        <f>G179+I179</f>
        <v>88425.93</v>
      </c>
      <c r="L179" s="8">
        <f>H179+J179</f>
        <v>88425.93</v>
      </c>
    </row>
    <row r="180" spans="1:12" x14ac:dyDescent="0.25">
      <c r="A180" s="6" t="s">
        <v>270</v>
      </c>
      <c r="B180" s="7">
        <v>701</v>
      </c>
      <c r="C180" s="10" t="s">
        <v>271</v>
      </c>
      <c r="D180" s="10"/>
      <c r="E180" s="10"/>
      <c r="F180" s="7"/>
      <c r="G180" s="8">
        <f t="shared" ref="G180:L180" si="84">G181</f>
        <v>1453184.2</v>
      </c>
      <c r="H180" s="8">
        <f t="shared" si="84"/>
        <v>0</v>
      </c>
      <c r="I180" s="8">
        <f t="shared" si="84"/>
        <v>0</v>
      </c>
      <c r="J180" s="8">
        <f t="shared" si="84"/>
        <v>0</v>
      </c>
      <c r="K180" s="8">
        <f t="shared" si="84"/>
        <v>1453184.2</v>
      </c>
      <c r="L180" s="8">
        <f t="shared" si="84"/>
        <v>0</v>
      </c>
    </row>
    <row r="181" spans="1:12" x14ac:dyDescent="0.25">
      <c r="A181" s="6" t="s">
        <v>272</v>
      </c>
      <c r="B181" s="7">
        <v>701</v>
      </c>
      <c r="C181" s="10" t="s">
        <v>271</v>
      </c>
      <c r="D181" s="10" t="s">
        <v>53</v>
      </c>
      <c r="E181" s="10"/>
      <c r="F181" s="7"/>
      <c r="G181" s="8">
        <f>G182+G187</f>
        <v>1453184.2</v>
      </c>
      <c r="H181" s="8">
        <f>H182+H187</f>
        <v>0</v>
      </c>
      <c r="I181" s="8">
        <f>I182+I187</f>
        <v>0</v>
      </c>
      <c r="J181" s="8">
        <f>J182+J187</f>
        <v>0</v>
      </c>
      <c r="K181" s="8">
        <f>K182+K187</f>
        <v>1453184.2</v>
      </c>
      <c r="L181" s="8">
        <f>L182+L187</f>
        <v>0</v>
      </c>
    </row>
    <row r="182" spans="1:12" ht="25.5" x14ac:dyDescent="0.25">
      <c r="A182" s="9" t="s">
        <v>60</v>
      </c>
      <c r="B182" s="7">
        <v>701</v>
      </c>
      <c r="C182" s="10" t="s">
        <v>271</v>
      </c>
      <c r="D182" s="10" t="s">
        <v>53</v>
      </c>
      <c r="E182" s="10" t="s">
        <v>61</v>
      </c>
      <c r="F182" s="7"/>
      <c r="G182" s="8">
        <f t="shared" ref="G182:L184" si="85">G183</f>
        <v>839484.2</v>
      </c>
      <c r="H182" s="8">
        <f t="shared" si="85"/>
        <v>0</v>
      </c>
      <c r="I182" s="8">
        <f t="shared" si="85"/>
        <v>0</v>
      </c>
      <c r="J182" s="8">
        <f t="shared" si="85"/>
        <v>0</v>
      </c>
      <c r="K182" s="8">
        <f t="shared" si="85"/>
        <v>839484.2</v>
      </c>
      <c r="L182" s="8">
        <f t="shared" si="85"/>
        <v>0</v>
      </c>
    </row>
    <row r="183" spans="1:12" ht="38.25" x14ac:dyDescent="0.25">
      <c r="A183" s="6" t="s">
        <v>273</v>
      </c>
      <c r="B183" s="7">
        <v>701</v>
      </c>
      <c r="C183" s="10" t="s">
        <v>271</v>
      </c>
      <c r="D183" s="10" t="s">
        <v>53</v>
      </c>
      <c r="E183" s="10" t="s">
        <v>274</v>
      </c>
      <c r="F183" s="7"/>
      <c r="G183" s="8">
        <f>G184</f>
        <v>839484.2</v>
      </c>
      <c r="H183" s="8">
        <f>H184</f>
        <v>0</v>
      </c>
      <c r="I183" s="8">
        <f t="shared" si="85"/>
        <v>0</v>
      </c>
      <c r="J183" s="8">
        <f t="shared" si="85"/>
        <v>0</v>
      </c>
      <c r="K183" s="8">
        <f t="shared" si="85"/>
        <v>839484.2</v>
      </c>
      <c r="L183" s="8">
        <f t="shared" si="85"/>
        <v>0</v>
      </c>
    </row>
    <row r="184" spans="1:12" ht="38.25" x14ac:dyDescent="0.25">
      <c r="A184" s="6" t="s">
        <v>275</v>
      </c>
      <c r="B184" s="7">
        <v>701</v>
      </c>
      <c r="C184" s="10" t="s">
        <v>271</v>
      </c>
      <c r="D184" s="10" t="s">
        <v>53</v>
      </c>
      <c r="E184" s="10" t="s">
        <v>276</v>
      </c>
      <c r="F184" s="7"/>
      <c r="G184" s="8">
        <f>G185</f>
        <v>839484.2</v>
      </c>
      <c r="H184" s="8">
        <f>H185</f>
        <v>0</v>
      </c>
      <c r="I184" s="8">
        <f t="shared" si="85"/>
        <v>0</v>
      </c>
      <c r="J184" s="8">
        <f t="shared" si="85"/>
        <v>0</v>
      </c>
      <c r="K184" s="8">
        <f t="shared" si="85"/>
        <v>839484.2</v>
      </c>
      <c r="L184" s="8">
        <f t="shared" si="85"/>
        <v>0</v>
      </c>
    </row>
    <row r="185" spans="1:12" x14ac:dyDescent="0.25">
      <c r="A185" s="12" t="s">
        <v>86</v>
      </c>
      <c r="B185" s="7">
        <v>701</v>
      </c>
      <c r="C185" s="10" t="s">
        <v>271</v>
      </c>
      <c r="D185" s="10" t="s">
        <v>53</v>
      </c>
      <c r="E185" s="10" t="s">
        <v>277</v>
      </c>
      <c r="F185" s="7"/>
      <c r="G185" s="8">
        <f>SUM(G186:G186)</f>
        <v>839484.2</v>
      </c>
      <c r="H185" s="8">
        <f>SUM(H186:H186)</f>
        <v>0</v>
      </c>
      <c r="I185" s="8">
        <f>SUM(I186:I186)</f>
        <v>0</v>
      </c>
      <c r="J185" s="8">
        <f>SUM(J186:J186)</f>
        <v>0</v>
      </c>
      <c r="K185" s="8">
        <f>SUM(K186:K186)</f>
        <v>839484.2</v>
      </c>
      <c r="L185" s="8">
        <f>SUM(L186:L186)</f>
        <v>0</v>
      </c>
    </row>
    <row r="186" spans="1:12" ht="25.5" x14ac:dyDescent="0.25">
      <c r="A186" s="6" t="s">
        <v>28</v>
      </c>
      <c r="B186" s="7">
        <v>701</v>
      </c>
      <c r="C186" s="10" t="s">
        <v>271</v>
      </c>
      <c r="D186" s="10" t="s">
        <v>53</v>
      </c>
      <c r="E186" s="10" t="s">
        <v>277</v>
      </c>
      <c r="F186" s="7">
        <v>200</v>
      </c>
      <c r="G186" s="8">
        <v>839484.2</v>
      </c>
      <c r="H186" s="8"/>
      <c r="I186" s="8">
        <v>0</v>
      </c>
      <c r="J186" s="8"/>
      <c r="K186" s="8">
        <f>G186+I186</f>
        <v>839484.2</v>
      </c>
      <c r="L186" s="8">
        <f>H186+J186</f>
        <v>0</v>
      </c>
    </row>
    <row r="187" spans="1:12" ht="25.5" x14ac:dyDescent="0.25">
      <c r="A187" s="6" t="s">
        <v>278</v>
      </c>
      <c r="B187" s="7">
        <v>701</v>
      </c>
      <c r="C187" s="10" t="s">
        <v>271</v>
      </c>
      <c r="D187" s="10" t="s">
        <v>53</v>
      </c>
      <c r="E187" s="10" t="s">
        <v>179</v>
      </c>
      <c r="F187" s="7"/>
      <c r="G187" s="8">
        <f>G188</f>
        <v>613700</v>
      </c>
      <c r="H187" s="8">
        <f t="shared" ref="H187:L190" si="86">H188</f>
        <v>0</v>
      </c>
      <c r="I187" s="8">
        <f t="shared" si="86"/>
        <v>0</v>
      </c>
      <c r="J187" s="8">
        <f t="shared" si="86"/>
        <v>0</v>
      </c>
      <c r="K187" s="8">
        <f t="shared" si="86"/>
        <v>613700</v>
      </c>
      <c r="L187" s="8">
        <f t="shared" si="86"/>
        <v>0</v>
      </c>
    </row>
    <row r="188" spans="1:12" ht="25.5" x14ac:dyDescent="0.25">
      <c r="A188" s="6" t="s">
        <v>279</v>
      </c>
      <c r="B188" s="7">
        <v>701</v>
      </c>
      <c r="C188" s="10" t="s">
        <v>271</v>
      </c>
      <c r="D188" s="10" t="s">
        <v>53</v>
      </c>
      <c r="E188" s="10" t="s">
        <v>280</v>
      </c>
      <c r="F188" s="7"/>
      <c r="G188" s="8">
        <f>G189</f>
        <v>613700</v>
      </c>
      <c r="H188" s="8">
        <f t="shared" si="86"/>
        <v>0</v>
      </c>
      <c r="I188" s="8">
        <f t="shared" si="86"/>
        <v>0</v>
      </c>
      <c r="J188" s="8">
        <f t="shared" si="86"/>
        <v>0</v>
      </c>
      <c r="K188" s="8">
        <f t="shared" si="86"/>
        <v>613700</v>
      </c>
      <c r="L188" s="8">
        <f t="shared" si="86"/>
        <v>0</v>
      </c>
    </row>
    <row r="189" spans="1:12" ht="38.25" x14ac:dyDescent="0.25">
      <c r="A189" s="14" t="s">
        <v>281</v>
      </c>
      <c r="B189" s="7">
        <v>701</v>
      </c>
      <c r="C189" s="10" t="s">
        <v>271</v>
      </c>
      <c r="D189" s="10" t="s">
        <v>53</v>
      </c>
      <c r="E189" s="10" t="s">
        <v>282</v>
      </c>
      <c r="F189" s="7"/>
      <c r="G189" s="8">
        <f>G190</f>
        <v>613700</v>
      </c>
      <c r="H189" s="8">
        <f t="shared" si="86"/>
        <v>0</v>
      </c>
      <c r="I189" s="8">
        <f t="shared" si="86"/>
        <v>0</v>
      </c>
      <c r="J189" s="8">
        <f t="shared" si="86"/>
        <v>0</v>
      </c>
      <c r="K189" s="8">
        <f t="shared" si="86"/>
        <v>613700</v>
      </c>
      <c r="L189" s="8">
        <f t="shared" si="86"/>
        <v>0</v>
      </c>
    </row>
    <row r="190" spans="1:12" ht="25.5" x14ac:dyDescent="0.25">
      <c r="A190" s="13" t="s">
        <v>283</v>
      </c>
      <c r="B190" s="7">
        <v>701</v>
      </c>
      <c r="C190" s="10" t="s">
        <v>271</v>
      </c>
      <c r="D190" s="10" t="s">
        <v>53</v>
      </c>
      <c r="E190" s="10" t="s">
        <v>284</v>
      </c>
      <c r="F190" s="7"/>
      <c r="G190" s="8">
        <f>G191</f>
        <v>613700</v>
      </c>
      <c r="H190" s="8">
        <f t="shared" si="86"/>
        <v>0</v>
      </c>
      <c r="I190" s="8">
        <f t="shared" si="86"/>
        <v>0</v>
      </c>
      <c r="J190" s="8">
        <f t="shared" si="86"/>
        <v>0</v>
      </c>
      <c r="K190" s="8">
        <f t="shared" si="86"/>
        <v>613700</v>
      </c>
      <c r="L190" s="8">
        <f t="shared" si="86"/>
        <v>0</v>
      </c>
    </row>
    <row r="191" spans="1:12" ht="25.5" x14ac:dyDescent="0.25">
      <c r="A191" s="6" t="s">
        <v>68</v>
      </c>
      <c r="B191" s="7">
        <v>701</v>
      </c>
      <c r="C191" s="10" t="s">
        <v>271</v>
      </c>
      <c r="D191" s="10" t="s">
        <v>53</v>
      </c>
      <c r="E191" s="10" t="s">
        <v>284</v>
      </c>
      <c r="F191" s="7">
        <v>600</v>
      </c>
      <c r="G191" s="8">
        <v>613700</v>
      </c>
      <c r="H191" s="8"/>
      <c r="I191" s="8"/>
      <c r="J191" s="8"/>
      <c r="K191" s="8">
        <f>G191+I191</f>
        <v>613700</v>
      </c>
      <c r="L191" s="8">
        <f>H191+J191</f>
        <v>0</v>
      </c>
    </row>
    <row r="192" spans="1:12" x14ac:dyDescent="0.25">
      <c r="A192" s="27" t="s">
        <v>288</v>
      </c>
      <c r="B192" s="21" t="s">
        <v>289</v>
      </c>
      <c r="C192" s="21"/>
      <c r="D192" s="21"/>
      <c r="E192" s="21"/>
      <c r="F192" s="20"/>
      <c r="G192" s="28">
        <f>G193+G257+G244</f>
        <v>68608523.480000004</v>
      </c>
      <c r="H192" s="28">
        <f>H193+H257+H244</f>
        <v>0</v>
      </c>
      <c r="I192" s="28">
        <f>I193+I257+I244</f>
        <v>-23101621.129999999</v>
      </c>
      <c r="J192" s="28">
        <f>J193+J257+J244</f>
        <v>0</v>
      </c>
      <c r="K192" s="28">
        <f>K193+K257+K244</f>
        <v>45506902.349999994</v>
      </c>
      <c r="L192" s="28">
        <f>L193+L257+L244</f>
        <v>0</v>
      </c>
    </row>
    <row r="193" spans="1:12" x14ac:dyDescent="0.25">
      <c r="A193" s="9" t="s">
        <v>15</v>
      </c>
      <c r="B193" s="10" t="s">
        <v>289</v>
      </c>
      <c r="C193" s="10" t="s">
        <v>16</v>
      </c>
      <c r="D193" s="10"/>
      <c r="E193" s="10"/>
      <c r="F193" s="7"/>
      <c r="G193" s="8">
        <f>G194+G214+G209</f>
        <v>48316285.100000001</v>
      </c>
      <c r="H193" s="8">
        <f>H194+H214+H209</f>
        <v>0</v>
      </c>
      <c r="I193" s="8">
        <f>I194+I214+I209</f>
        <v>-23101621.129999999</v>
      </c>
      <c r="J193" s="8">
        <f>J194+J214+J209</f>
        <v>0</v>
      </c>
      <c r="K193" s="8">
        <f>K194+K214+K209</f>
        <v>25214663.969999999</v>
      </c>
      <c r="L193" s="8">
        <f>L194+L214+L209</f>
        <v>0</v>
      </c>
    </row>
    <row r="194" spans="1:12" ht="38.25" x14ac:dyDescent="0.25">
      <c r="A194" s="6" t="s">
        <v>31</v>
      </c>
      <c r="B194" s="10" t="s">
        <v>289</v>
      </c>
      <c r="C194" s="10" t="s">
        <v>16</v>
      </c>
      <c r="D194" s="10" t="s">
        <v>32</v>
      </c>
      <c r="E194" s="10"/>
      <c r="F194" s="7"/>
      <c r="G194" s="8">
        <f>+G204+G195</f>
        <v>19511125.359999999</v>
      </c>
      <c r="H194" s="8">
        <f t="shared" ref="H194:L194" si="87">+H204+H195</f>
        <v>0</v>
      </c>
      <c r="I194" s="8">
        <f t="shared" si="87"/>
        <v>57500</v>
      </c>
      <c r="J194" s="8">
        <f t="shared" si="87"/>
        <v>0</v>
      </c>
      <c r="K194" s="8">
        <f t="shared" si="87"/>
        <v>19568625.359999999</v>
      </c>
      <c r="L194" s="8">
        <f t="shared" si="87"/>
        <v>0</v>
      </c>
    </row>
    <row r="195" spans="1:12" ht="25.5" x14ac:dyDescent="0.25">
      <c r="A195" s="6" t="s">
        <v>33</v>
      </c>
      <c r="B195" s="10" t="s">
        <v>289</v>
      </c>
      <c r="C195" s="10" t="s">
        <v>16</v>
      </c>
      <c r="D195" s="10" t="s">
        <v>32</v>
      </c>
      <c r="E195" s="10" t="s">
        <v>34</v>
      </c>
      <c r="F195" s="7"/>
      <c r="G195" s="8">
        <f t="shared" ref="G195:L195" si="88">G196</f>
        <v>1085800</v>
      </c>
      <c r="H195" s="8">
        <f t="shared" si="88"/>
        <v>0</v>
      </c>
      <c r="I195" s="8">
        <f t="shared" si="88"/>
        <v>-70000</v>
      </c>
      <c r="J195" s="8">
        <f t="shared" si="88"/>
        <v>0</v>
      </c>
      <c r="K195" s="8">
        <f t="shared" si="88"/>
        <v>1015800</v>
      </c>
      <c r="L195" s="8">
        <f t="shared" si="88"/>
        <v>0</v>
      </c>
    </row>
    <row r="196" spans="1:12" ht="25.5" x14ac:dyDescent="0.25">
      <c r="A196" s="6" t="s">
        <v>35</v>
      </c>
      <c r="B196" s="10" t="s">
        <v>289</v>
      </c>
      <c r="C196" s="10" t="s">
        <v>16</v>
      </c>
      <c r="D196" s="10" t="s">
        <v>32</v>
      </c>
      <c r="E196" s="10" t="s">
        <v>36</v>
      </c>
      <c r="F196" s="7"/>
      <c r="G196" s="8">
        <f>G197+G201</f>
        <v>1085800</v>
      </c>
      <c r="H196" s="8">
        <f t="shared" ref="H196:L196" si="89">H197+H201</f>
        <v>0</v>
      </c>
      <c r="I196" s="8">
        <f t="shared" si="89"/>
        <v>-70000</v>
      </c>
      <c r="J196" s="8">
        <f t="shared" si="89"/>
        <v>0</v>
      </c>
      <c r="K196" s="8">
        <f t="shared" si="89"/>
        <v>1015800</v>
      </c>
      <c r="L196" s="8">
        <f t="shared" si="89"/>
        <v>0</v>
      </c>
    </row>
    <row r="197" spans="1:12" ht="38.25" x14ac:dyDescent="0.25">
      <c r="A197" s="6" t="s">
        <v>37</v>
      </c>
      <c r="B197" s="10" t="s">
        <v>289</v>
      </c>
      <c r="C197" s="10" t="s">
        <v>16</v>
      </c>
      <c r="D197" s="10" t="s">
        <v>32</v>
      </c>
      <c r="E197" s="10" t="s">
        <v>38</v>
      </c>
      <c r="F197" s="7"/>
      <c r="G197" s="8">
        <f t="shared" ref="G197:L197" si="90">G198</f>
        <v>553000</v>
      </c>
      <c r="H197" s="8">
        <f t="shared" si="90"/>
        <v>0</v>
      </c>
      <c r="I197" s="8">
        <f t="shared" si="90"/>
        <v>-70000</v>
      </c>
      <c r="J197" s="8">
        <f t="shared" si="90"/>
        <v>0</v>
      </c>
      <c r="K197" s="8">
        <f t="shared" si="90"/>
        <v>483000</v>
      </c>
      <c r="L197" s="8">
        <f t="shared" si="90"/>
        <v>0</v>
      </c>
    </row>
    <row r="198" spans="1:12" x14ac:dyDescent="0.25">
      <c r="A198" s="6" t="s">
        <v>39</v>
      </c>
      <c r="B198" s="10" t="s">
        <v>289</v>
      </c>
      <c r="C198" s="10" t="s">
        <v>16</v>
      </c>
      <c r="D198" s="10" t="s">
        <v>32</v>
      </c>
      <c r="E198" s="10" t="s">
        <v>40</v>
      </c>
      <c r="F198" s="7"/>
      <c r="G198" s="8">
        <f t="shared" ref="G198:L198" si="91">SUM(G199:G200)</f>
        <v>553000</v>
      </c>
      <c r="H198" s="8">
        <f t="shared" si="91"/>
        <v>0</v>
      </c>
      <c r="I198" s="8">
        <f t="shared" si="91"/>
        <v>-70000</v>
      </c>
      <c r="J198" s="8">
        <f t="shared" si="91"/>
        <v>0</v>
      </c>
      <c r="K198" s="8">
        <f t="shared" si="91"/>
        <v>483000</v>
      </c>
      <c r="L198" s="8">
        <f t="shared" si="91"/>
        <v>0</v>
      </c>
    </row>
    <row r="199" spans="1:12" ht="51" x14ac:dyDescent="0.25">
      <c r="A199" s="6" t="s">
        <v>25</v>
      </c>
      <c r="B199" s="10" t="s">
        <v>289</v>
      </c>
      <c r="C199" s="10" t="s">
        <v>16</v>
      </c>
      <c r="D199" s="10" t="s">
        <v>32</v>
      </c>
      <c r="E199" s="10" t="s">
        <v>40</v>
      </c>
      <c r="F199" s="7">
        <v>100</v>
      </c>
      <c r="G199" s="8">
        <v>343000</v>
      </c>
      <c r="H199" s="8"/>
      <c r="I199" s="8">
        <f>-70000-60000</f>
        <v>-130000</v>
      </c>
      <c r="J199" s="8"/>
      <c r="K199" s="8">
        <f>G199+I199</f>
        <v>213000</v>
      </c>
      <c r="L199" s="8">
        <f>H199+J199</f>
        <v>0</v>
      </c>
    </row>
    <row r="200" spans="1:12" ht="25.5" x14ac:dyDescent="0.25">
      <c r="A200" s="6" t="s">
        <v>28</v>
      </c>
      <c r="B200" s="10" t="s">
        <v>289</v>
      </c>
      <c r="C200" s="10" t="s">
        <v>16</v>
      </c>
      <c r="D200" s="10" t="s">
        <v>32</v>
      </c>
      <c r="E200" s="10" t="s">
        <v>40</v>
      </c>
      <c r="F200" s="7">
        <v>200</v>
      </c>
      <c r="G200" s="8">
        <v>210000</v>
      </c>
      <c r="H200" s="8"/>
      <c r="I200" s="8">
        <v>60000</v>
      </c>
      <c r="J200" s="8"/>
      <c r="K200" s="8">
        <f>G200+I200</f>
        <v>270000</v>
      </c>
      <c r="L200" s="8">
        <f>H200+J200</f>
        <v>0</v>
      </c>
    </row>
    <row r="201" spans="1:12" ht="51" x14ac:dyDescent="0.25">
      <c r="A201" s="6" t="s">
        <v>44</v>
      </c>
      <c r="B201" s="10" t="s">
        <v>289</v>
      </c>
      <c r="C201" s="10" t="s">
        <v>16</v>
      </c>
      <c r="D201" s="10" t="s">
        <v>32</v>
      </c>
      <c r="E201" s="10" t="s">
        <v>45</v>
      </c>
      <c r="F201" s="7"/>
      <c r="G201" s="8">
        <f>G202</f>
        <v>532800</v>
      </c>
      <c r="H201" s="8">
        <f t="shared" ref="H201:L202" si="92">H202</f>
        <v>0</v>
      </c>
      <c r="I201" s="8">
        <f t="shared" si="92"/>
        <v>0</v>
      </c>
      <c r="J201" s="8">
        <f t="shared" si="92"/>
        <v>0</v>
      </c>
      <c r="K201" s="8">
        <f t="shared" si="92"/>
        <v>532800</v>
      </c>
      <c r="L201" s="8">
        <f t="shared" si="92"/>
        <v>0</v>
      </c>
    </row>
    <row r="202" spans="1:12" ht="51" x14ac:dyDescent="0.25">
      <c r="A202" s="6" t="s">
        <v>29</v>
      </c>
      <c r="B202" s="10" t="s">
        <v>289</v>
      </c>
      <c r="C202" s="10" t="s">
        <v>16</v>
      </c>
      <c r="D202" s="10" t="s">
        <v>32</v>
      </c>
      <c r="E202" s="10" t="s">
        <v>46</v>
      </c>
      <c r="F202" s="7"/>
      <c r="G202" s="8">
        <f>G203</f>
        <v>532800</v>
      </c>
      <c r="H202" s="8">
        <f t="shared" si="92"/>
        <v>0</v>
      </c>
      <c r="I202" s="8">
        <f t="shared" si="92"/>
        <v>0</v>
      </c>
      <c r="J202" s="8">
        <f t="shared" si="92"/>
        <v>0</v>
      </c>
      <c r="K202" s="8">
        <f t="shared" si="92"/>
        <v>532800</v>
      </c>
      <c r="L202" s="8">
        <f t="shared" si="92"/>
        <v>0</v>
      </c>
    </row>
    <row r="203" spans="1:12" ht="51" x14ac:dyDescent="0.25">
      <c r="A203" s="6" t="s">
        <v>25</v>
      </c>
      <c r="B203" s="10" t="s">
        <v>289</v>
      </c>
      <c r="C203" s="10" t="s">
        <v>16</v>
      </c>
      <c r="D203" s="10" t="s">
        <v>32</v>
      </c>
      <c r="E203" s="10" t="s">
        <v>46</v>
      </c>
      <c r="F203" s="7">
        <v>100</v>
      </c>
      <c r="G203" s="8">
        <v>532800</v>
      </c>
      <c r="H203" s="8"/>
      <c r="I203" s="8">
        <v>0</v>
      </c>
      <c r="J203" s="8"/>
      <c r="K203" s="8">
        <f>G203+I203</f>
        <v>532800</v>
      </c>
      <c r="L203" s="8">
        <f>H203+J203</f>
        <v>0</v>
      </c>
    </row>
    <row r="204" spans="1:12" ht="38.25" x14ac:dyDescent="0.25">
      <c r="A204" s="6" t="s">
        <v>290</v>
      </c>
      <c r="B204" s="10" t="s">
        <v>289</v>
      </c>
      <c r="C204" s="10" t="s">
        <v>16</v>
      </c>
      <c r="D204" s="10" t="s">
        <v>32</v>
      </c>
      <c r="E204" s="10" t="s">
        <v>291</v>
      </c>
      <c r="F204" s="7"/>
      <c r="G204" s="8">
        <f>G205</f>
        <v>18425325.359999999</v>
      </c>
      <c r="H204" s="8">
        <f t="shared" ref="H204:L207" si="93">H205</f>
        <v>0</v>
      </c>
      <c r="I204" s="8">
        <f t="shared" si="93"/>
        <v>127500</v>
      </c>
      <c r="J204" s="8">
        <f t="shared" si="93"/>
        <v>0</v>
      </c>
      <c r="K204" s="8">
        <f t="shared" si="93"/>
        <v>18552825.359999999</v>
      </c>
      <c r="L204" s="8">
        <f t="shared" si="93"/>
        <v>0</v>
      </c>
    </row>
    <row r="205" spans="1:12" x14ac:dyDescent="0.25">
      <c r="A205" s="6" t="s">
        <v>292</v>
      </c>
      <c r="B205" s="10" t="s">
        <v>289</v>
      </c>
      <c r="C205" s="10" t="s">
        <v>16</v>
      </c>
      <c r="D205" s="10" t="s">
        <v>32</v>
      </c>
      <c r="E205" s="10" t="s">
        <v>293</v>
      </c>
      <c r="F205" s="7"/>
      <c r="G205" s="8">
        <f>G206</f>
        <v>18425325.359999999</v>
      </c>
      <c r="H205" s="8">
        <f t="shared" si="93"/>
        <v>0</v>
      </c>
      <c r="I205" s="8">
        <f t="shared" si="93"/>
        <v>127500</v>
      </c>
      <c r="J205" s="8">
        <f t="shared" si="93"/>
        <v>0</v>
      </c>
      <c r="K205" s="8">
        <f t="shared" si="93"/>
        <v>18552825.359999999</v>
      </c>
      <c r="L205" s="8">
        <f t="shared" si="93"/>
        <v>0</v>
      </c>
    </row>
    <row r="206" spans="1:12" ht="25.5" x14ac:dyDescent="0.25">
      <c r="A206" s="6" t="s">
        <v>294</v>
      </c>
      <c r="B206" s="10" t="s">
        <v>289</v>
      </c>
      <c r="C206" s="10" t="s">
        <v>16</v>
      </c>
      <c r="D206" s="10" t="s">
        <v>32</v>
      </c>
      <c r="E206" s="10" t="s">
        <v>295</v>
      </c>
      <c r="F206" s="7"/>
      <c r="G206" s="8">
        <f>G207</f>
        <v>18425325.359999999</v>
      </c>
      <c r="H206" s="8">
        <f t="shared" si="93"/>
        <v>0</v>
      </c>
      <c r="I206" s="8">
        <f t="shared" si="93"/>
        <v>127500</v>
      </c>
      <c r="J206" s="8">
        <f t="shared" si="93"/>
        <v>0</v>
      </c>
      <c r="K206" s="8">
        <f t="shared" si="93"/>
        <v>18552825.359999999</v>
      </c>
      <c r="L206" s="8">
        <f t="shared" si="93"/>
        <v>0</v>
      </c>
    </row>
    <row r="207" spans="1:12" ht="25.5" x14ac:dyDescent="0.25">
      <c r="A207" s="6" t="s">
        <v>47</v>
      </c>
      <c r="B207" s="10" t="s">
        <v>289</v>
      </c>
      <c r="C207" s="10" t="s">
        <v>16</v>
      </c>
      <c r="D207" s="10" t="s">
        <v>32</v>
      </c>
      <c r="E207" s="10" t="s">
        <v>296</v>
      </c>
      <c r="F207" s="7"/>
      <c r="G207" s="8">
        <f>G208</f>
        <v>18425325.359999999</v>
      </c>
      <c r="H207" s="8">
        <f t="shared" si="93"/>
        <v>0</v>
      </c>
      <c r="I207" s="8">
        <f t="shared" si="93"/>
        <v>127500</v>
      </c>
      <c r="J207" s="8">
        <f t="shared" si="93"/>
        <v>0</v>
      </c>
      <c r="K207" s="8">
        <f t="shared" si="93"/>
        <v>18552825.359999999</v>
      </c>
      <c r="L207" s="8">
        <f t="shared" si="93"/>
        <v>0</v>
      </c>
    </row>
    <row r="208" spans="1:12" ht="51" x14ac:dyDescent="0.25">
      <c r="A208" s="6" t="s">
        <v>25</v>
      </c>
      <c r="B208" s="10" t="s">
        <v>289</v>
      </c>
      <c r="C208" s="10" t="s">
        <v>16</v>
      </c>
      <c r="D208" s="10" t="s">
        <v>32</v>
      </c>
      <c r="E208" s="10" t="s">
        <v>296</v>
      </c>
      <c r="F208" s="7">
        <v>100</v>
      </c>
      <c r="G208" s="8">
        <v>18425325.359999999</v>
      </c>
      <c r="H208" s="8"/>
      <c r="I208" s="8">
        <v>127500</v>
      </c>
      <c r="J208" s="8"/>
      <c r="K208" s="8">
        <f>G208+I208</f>
        <v>18552825.359999999</v>
      </c>
      <c r="L208" s="8">
        <f>H208+J208</f>
        <v>0</v>
      </c>
    </row>
    <row r="209" spans="1:12" x14ac:dyDescent="0.25">
      <c r="A209" s="6" t="s">
        <v>297</v>
      </c>
      <c r="B209" s="7">
        <v>703</v>
      </c>
      <c r="C209" s="10" t="s">
        <v>16</v>
      </c>
      <c r="D209" s="10" t="s">
        <v>271</v>
      </c>
      <c r="E209" s="10"/>
      <c r="F209" s="7"/>
      <c r="G209" s="8">
        <f t="shared" ref="G209:L212" si="94">G210</f>
        <v>3000000</v>
      </c>
      <c r="H209" s="8">
        <f t="shared" si="94"/>
        <v>0</v>
      </c>
      <c r="I209" s="8">
        <f t="shared" si="94"/>
        <v>0</v>
      </c>
      <c r="J209" s="8">
        <f t="shared" si="94"/>
        <v>0</v>
      </c>
      <c r="K209" s="8">
        <f t="shared" si="94"/>
        <v>3000000</v>
      </c>
      <c r="L209" s="8">
        <f t="shared" si="94"/>
        <v>0</v>
      </c>
    </row>
    <row r="210" spans="1:12" x14ac:dyDescent="0.25">
      <c r="A210" s="11" t="s">
        <v>19</v>
      </c>
      <c r="B210" s="7">
        <v>703</v>
      </c>
      <c r="C210" s="10" t="s">
        <v>16</v>
      </c>
      <c r="D210" s="10" t="s">
        <v>271</v>
      </c>
      <c r="E210" s="10" t="s">
        <v>20</v>
      </c>
      <c r="F210" s="7"/>
      <c r="G210" s="8">
        <f t="shared" si="94"/>
        <v>3000000</v>
      </c>
      <c r="H210" s="8">
        <f t="shared" si="94"/>
        <v>0</v>
      </c>
      <c r="I210" s="8">
        <f t="shared" si="94"/>
        <v>0</v>
      </c>
      <c r="J210" s="8">
        <f t="shared" si="94"/>
        <v>0</v>
      </c>
      <c r="K210" s="8">
        <f t="shared" si="94"/>
        <v>3000000</v>
      </c>
      <c r="L210" s="8">
        <f t="shared" si="94"/>
        <v>0</v>
      </c>
    </row>
    <row r="211" spans="1:12" ht="25.5" x14ac:dyDescent="0.25">
      <c r="A211" s="11" t="s">
        <v>21</v>
      </c>
      <c r="B211" s="7">
        <v>703</v>
      </c>
      <c r="C211" s="10" t="s">
        <v>16</v>
      </c>
      <c r="D211" s="10" t="s">
        <v>271</v>
      </c>
      <c r="E211" s="10" t="s">
        <v>22</v>
      </c>
      <c r="F211" s="7"/>
      <c r="G211" s="8">
        <f t="shared" si="94"/>
        <v>3000000</v>
      </c>
      <c r="H211" s="8">
        <f t="shared" si="94"/>
        <v>0</v>
      </c>
      <c r="I211" s="8">
        <f t="shared" si="94"/>
        <v>0</v>
      </c>
      <c r="J211" s="8">
        <f t="shared" si="94"/>
        <v>0</v>
      </c>
      <c r="K211" s="8">
        <f t="shared" si="94"/>
        <v>3000000</v>
      </c>
      <c r="L211" s="8">
        <f t="shared" si="94"/>
        <v>0</v>
      </c>
    </row>
    <row r="212" spans="1:12" x14ac:dyDescent="0.25">
      <c r="A212" s="12" t="s">
        <v>298</v>
      </c>
      <c r="B212" s="7">
        <v>703</v>
      </c>
      <c r="C212" s="10" t="s">
        <v>16</v>
      </c>
      <c r="D212" s="10" t="s">
        <v>271</v>
      </c>
      <c r="E212" s="10" t="s">
        <v>299</v>
      </c>
      <c r="F212" s="7"/>
      <c r="G212" s="8">
        <f t="shared" si="94"/>
        <v>3000000</v>
      </c>
      <c r="H212" s="8">
        <f t="shared" si="94"/>
        <v>0</v>
      </c>
      <c r="I212" s="8">
        <f t="shared" si="94"/>
        <v>0</v>
      </c>
      <c r="J212" s="8">
        <f t="shared" si="94"/>
        <v>0</v>
      </c>
      <c r="K212" s="8">
        <f t="shared" si="94"/>
        <v>3000000</v>
      </c>
      <c r="L212" s="8">
        <f t="shared" si="94"/>
        <v>0</v>
      </c>
    </row>
    <row r="213" spans="1:12" x14ac:dyDescent="0.25">
      <c r="A213" s="6" t="s">
        <v>57</v>
      </c>
      <c r="B213" s="7">
        <v>703</v>
      </c>
      <c r="C213" s="10" t="s">
        <v>16</v>
      </c>
      <c r="D213" s="10" t="s">
        <v>271</v>
      </c>
      <c r="E213" s="10" t="s">
        <v>299</v>
      </c>
      <c r="F213" s="7">
        <v>800</v>
      </c>
      <c r="G213" s="8">
        <f>1500000+1500000</f>
        <v>3000000</v>
      </c>
      <c r="H213" s="8"/>
      <c r="I213" s="8"/>
      <c r="J213" s="8"/>
      <c r="K213" s="8">
        <f>G213+I213</f>
        <v>3000000</v>
      </c>
      <c r="L213" s="8">
        <f>H213+J213</f>
        <v>0</v>
      </c>
    </row>
    <row r="214" spans="1:12" x14ac:dyDescent="0.25">
      <c r="A214" s="6" t="s">
        <v>58</v>
      </c>
      <c r="B214" s="10" t="s">
        <v>289</v>
      </c>
      <c r="C214" s="10" t="s">
        <v>16</v>
      </c>
      <c r="D214" s="10" t="s">
        <v>59</v>
      </c>
      <c r="E214" s="10"/>
      <c r="F214" s="7"/>
      <c r="G214" s="8">
        <f t="shared" ref="G214:L214" si="95">G215+G220+G239</f>
        <v>25805159.740000002</v>
      </c>
      <c r="H214" s="8">
        <f t="shared" si="95"/>
        <v>0</v>
      </c>
      <c r="I214" s="8">
        <f t="shared" si="95"/>
        <v>-23159121.129999999</v>
      </c>
      <c r="J214" s="8">
        <f t="shared" si="95"/>
        <v>0</v>
      </c>
      <c r="K214" s="8">
        <f t="shared" si="95"/>
        <v>2646038.6100000013</v>
      </c>
      <c r="L214" s="8">
        <f t="shared" si="95"/>
        <v>0</v>
      </c>
    </row>
    <row r="215" spans="1:12" ht="25.5" x14ac:dyDescent="0.25">
      <c r="A215" s="9" t="s">
        <v>60</v>
      </c>
      <c r="B215" s="10" t="s">
        <v>289</v>
      </c>
      <c r="C215" s="10" t="s">
        <v>16</v>
      </c>
      <c r="D215" s="10" t="s">
        <v>59</v>
      </c>
      <c r="E215" s="10" t="s">
        <v>61</v>
      </c>
      <c r="F215" s="7"/>
      <c r="G215" s="8">
        <f t="shared" ref="G215:L218" si="96">G216</f>
        <v>274525.64</v>
      </c>
      <c r="H215" s="8">
        <f t="shared" si="96"/>
        <v>0</v>
      </c>
      <c r="I215" s="8">
        <f t="shared" si="96"/>
        <v>-22656.400000000001</v>
      </c>
      <c r="J215" s="8">
        <f t="shared" si="96"/>
        <v>0</v>
      </c>
      <c r="K215" s="8">
        <f t="shared" si="96"/>
        <v>251869.24000000002</v>
      </c>
      <c r="L215" s="8">
        <f t="shared" si="96"/>
        <v>0</v>
      </c>
    </row>
    <row r="216" spans="1:12" ht="38.25" x14ac:dyDescent="0.25">
      <c r="A216" s="6" t="s">
        <v>62</v>
      </c>
      <c r="B216" s="10" t="s">
        <v>289</v>
      </c>
      <c r="C216" s="10" t="s">
        <v>16</v>
      </c>
      <c r="D216" s="10" t="s">
        <v>59</v>
      </c>
      <c r="E216" s="10" t="s">
        <v>63</v>
      </c>
      <c r="F216" s="7"/>
      <c r="G216" s="8">
        <f t="shared" si="96"/>
        <v>274525.64</v>
      </c>
      <c r="H216" s="8">
        <f t="shared" si="96"/>
        <v>0</v>
      </c>
      <c r="I216" s="8">
        <f t="shared" si="96"/>
        <v>-22656.400000000001</v>
      </c>
      <c r="J216" s="8">
        <f t="shared" si="96"/>
        <v>0</v>
      </c>
      <c r="K216" s="8">
        <f t="shared" si="96"/>
        <v>251869.24000000002</v>
      </c>
      <c r="L216" s="8">
        <f t="shared" si="96"/>
        <v>0</v>
      </c>
    </row>
    <row r="217" spans="1:12" ht="38.25" x14ac:dyDescent="0.25">
      <c r="A217" s="6" t="s">
        <v>64</v>
      </c>
      <c r="B217" s="10" t="s">
        <v>289</v>
      </c>
      <c r="C217" s="10" t="s">
        <v>16</v>
      </c>
      <c r="D217" s="10" t="s">
        <v>59</v>
      </c>
      <c r="E217" s="10" t="s">
        <v>65</v>
      </c>
      <c r="F217" s="7"/>
      <c r="G217" s="8">
        <f t="shared" si="96"/>
        <v>274525.64</v>
      </c>
      <c r="H217" s="8">
        <f t="shared" si="96"/>
        <v>0</v>
      </c>
      <c r="I217" s="8">
        <f t="shared" si="96"/>
        <v>-22656.400000000001</v>
      </c>
      <c r="J217" s="8">
        <f t="shared" si="96"/>
        <v>0</v>
      </c>
      <c r="K217" s="8">
        <f t="shared" si="96"/>
        <v>251869.24000000002</v>
      </c>
      <c r="L217" s="8">
        <f t="shared" si="96"/>
        <v>0</v>
      </c>
    </row>
    <row r="218" spans="1:12" ht="63.75" x14ac:dyDescent="0.25">
      <c r="A218" s="6" t="s">
        <v>66</v>
      </c>
      <c r="B218" s="10" t="s">
        <v>289</v>
      </c>
      <c r="C218" s="10" t="s">
        <v>16</v>
      </c>
      <c r="D218" s="10" t="s">
        <v>59</v>
      </c>
      <c r="E218" s="10" t="s">
        <v>67</v>
      </c>
      <c r="F218" s="7"/>
      <c r="G218" s="8">
        <f t="shared" si="96"/>
        <v>274525.64</v>
      </c>
      <c r="H218" s="8">
        <f t="shared" si="96"/>
        <v>0</v>
      </c>
      <c r="I218" s="8">
        <f t="shared" si="96"/>
        <v>-22656.400000000001</v>
      </c>
      <c r="J218" s="8">
        <f t="shared" si="96"/>
        <v>0</v>
      </c>
      <c r="K218" s="8">
        <f t="shared" si="96"/>
        <v>251869.24000000002</v>
      </c>
      <c r="L218" s="8">
        <f t="shared" si="96"/>
        <v>0</v>
      </c>
    </row>
    <row r="219" spans="1:12" x14ac:dyDescent="0.25">
      <c r="A219" s="6" t="s">
        <v>57</v>
      </c>
      <c r="B219" s="10" t="s">
        <v>289</v>
      </c>
      <c r="C219" s="10" t="s">
        <v>16</v>
      </c>
      <c r="D219" s="10" t="s">
        <v>59</v>
      </c>
      <c r="E219" s="10" t="s">
        <v>67</v>
      </c>
      <c r="F219" s="7">
        <v>800</v>
      </c>
      <c r="G219" s="8">
        <v>274525.64</v>
      </c>
      <c r="H219" s="8"/>
      <c r="I219" s="8">
        <v>-22656.400000000001</v>
      </c>
      <c r="J219" s="8"/>
      <c r="K219" s="8">
        <f>G219+I219</f>
        <v>251869.24000000002</v>
      </c>
      <c r="L219" s="8">
        <f>H219+J219</f>
        <v>0</v>
      </c>
    </row>
    <row r="220" spans="1:12" ht="25.5" x14ac:dyDescent="0.25">
      <c r="A220" s="6" t="s">
        <v>33</v>
      </c>
      <c r="B220" s="10" t="s">
        <v>289</v>
      </c>
      <c r="C220" s="10" t="s">
        <v>16</v>
      </c>
      <c r="D220" s="10" t="s">
        <v>59</v>
      </c>
      <c r="E220" s="10" t="s">
        <v>34</v>
      </c>
      <c r="F220" s="7"/>
      <c r="G220" s="8">
        <f t="shared" ref="G220:L220" si="97">G221+G234</f>
        <v>1104100</v>
      </c>
      <c r="H220" s="8">
        <f t="shared" si="97"/>
        <v>0</v>
      </c>
      <c r="I220" s="8">
        <f t="shared" si="97"/>
        <v>0</v>
      </c>
      <c r="J220" s="8">
        <f t="shared" si="97"/>
        <v>0</v>
      </c>
      <c r="K220" s="8">
        <f t="shared" si="97"/>
        <v>1104100</v>
      </c>
      <c r="L220" s="8">
        <f t="shared" si="97"/>
        <v>0</v>
      </c>
    </row>
    <row r="221" spans="1:12" ht="38.25" x14ac:dyDescent="0.25">
      <c r="A221" s="6" t="s">
        <v>69</v>
      </c>
      <c r="B221" s="10" t="s">
        <v>289</v>
      </c>
      <c r="C221" s="10" t="s">
        <v>16</v>
      </c>
      <c r="D221" s="10" t="s">
        <v>59</v>
      </c>
      <c r="E221" s="10" t="s">
        <v>70</v>
      </c>
      <c r="F221" s="7"/>
      <c r="G221" s="8">
        <f t="shared" ref="G221:L221" si="98">G222+G225+G228+G231</f>
        <v>834900</v>
      </c>
      <c r="H221" s="8">
        <f t="shared" si="98"/>
        <v>0</v>
      </c>
      <c r="I221" s="8">
        <f t="shared" si="98"/>
        <v>0</v>
      </c>
      <c r="J221" s="8">
        <f t="shared" si="98"/>
        <v>0</v>
      </c>
      <c r="K221" s="8">
        <f t="shared" si="98"/>
        <v>834900</v>
      </c>
      <c r="L221" s="8">
        <f t="shared" si="98"/>
        <v>0</v>
      </c>
    </row>
    <row r="222" spans="1:12" ht="63.75" x14ac:dyDescent="0.25">
      <c r="A222" s="6" t="s">
        <v>71</v>
      </c>
      <c r="B222" s="10" t="s">
        <v>289</v>
      </c>
      <c r="C222" s="10" t="s">
        <v>16</v>
      </c>
      <c r="D222" s="10" t="s">
        <v>59</v>
      </c>
      <c r="E222" s="10" t="s">
        <v>72</v>
      </c>
      <c r="F222" s="7"/>
      <c r="G222" s="8">
        <f t="shared" ref="G222:L223" si="99">G223</f>
        <v>413000</v>
      </c>
      <c r="H222" s="8">
        <f t="shared" si="99"/>
        <v>0</v>
      </c>
      <c r="I222" s="8">
        <f t="shared" si="99"/>
        <v>0</v>
      </c>
      <c r="J222" s="8">
        <f t="shared" si="99"/>
        <v>0</v>
      </c>
      <c r="K222" s="8">
        <f t="shared" si="99"/>
        <v>413000</v>
      </c>
      <c r="L222" s="8">
        <f t="shared" si="99"/>
        <v>0</v>
      </c>
    </row>
    <row r="223" spans="1:12" ht="38.25" x14ac:dyDescent="0.25">
      <c r="A223" s="12" t="s">
        <v>73</v>
      </c>
      <c r="B223" s="10" t="s">
        <v>289</v>
      </c>
      <c r="C223" s="10" t="s">
        <v>16</v>
      </c>
      <c r="D223" s="10" t="s">
        <v>59</v>
      </c>
      <c r="E223" s="10" t="s">
        <v>74</v>
      </c>
      <c r="F223" s="7"/>
      <c r="G223" s="8">
        <f>G224</f>
        <v>413000</v>
      </c>
      <c r="H223" s="8">
        <f>H224</f>
        <v>0</v>
      </c>
      <c r="I223" s="8">
        <f t="shared" si="99"/>
        <v>0</v>
      </c>
      <c r="J223" s="8">
        <f t="shared" si="99"/>
        <v>0</v>
      </c>
      <c r="K223" s="8">
        <f t="shared" si="99"/>
        <v>413000</v>
      </c>
      <c r="L223" s="8">
        <f t="shared" si="99"/>
        <v>0</v>
      </c>
    </row>
    <row r="224" spans="1:12" ht="25.5" x14ac:dyDescent="0.25">
      <c r="A224" s="6" t="s">
        <v>28</v>
      </c>
      <c r="B224" s="10" t="s">
        <v>289</v>
      </c>
      <c r="C224" s="10" t="s">
        <v>16</v>
      </c>
      <c r="D224" s="10" t="s">
        <v>59</v>
      </c>
      <c r="E224" s="10" t="s">
        <v>74</v>
      </c>
      <c r="F224" s="7">
        <v>200</v>
      </c>
      <c r="G224" s="8">
        <v>413000</v>
      </c>
      <c r="H224" s="8"/>
      <c r="I224" s="8">
        <v>0</v>
      </c>
      <c r="J224" s="8"/>
      <c r="K224" s="8">
        <f>G224+I224</f>
        <v>413000</v>
      </c>
      <c r="L224" s="8">
        <f>H224+J224</f>
        <v>0</v>
      </c>
    </row>
    <row r="225" spans="1:12" ht="38.25" x14ac:dyDescent="0.25">
      <c r="A225" s="6" t="s">
        <v>75</v>
      </c>
      <c r="B225" s="10" t="s">
        <v>289</v>
      </c>
      <c r="C225" s="10" t="s">
        <v>16</v>
      </c>
      <c r="D225" s="10" t="s">
        <v>59</v>
      </c>
      <c r="E225" s="10" t="s">
        <v>76</v>
      </c>
      <c r="F225" s="7"/>
      <c r="G225" s="8">
        <f>G226</f>
        <v>29500</v>
      </c>
      <c r="H225" s="8">
        <f>H226</f>
        <v>0</v>
      </c>
      <c r="I225" s="8">
        <f t="shared" ref="I225:L226" si="100">I226</f>
        <v>0</v>
      </c>
      <c r="J225" s="8">
        <f t="shared" si="100"/>
        <v>0</v>
      </c>
      <c r="K225" s="8">
        <f t="shared" si="100"/>
        <v>29500</v>
      </c>
      <c r="L225" s="8">
        <f t="shared" si="100"/>
        <v>0</v>
      </c>
    </row>
    <row r="226" spans="1:12" ht="38.25" x14ac:dyDescent="0.25">
      <c r="A226" s="12" t="s">
        <v>73</v>
      </c>
      <c r="B226" s="10" t="s">
        <v>289</v>
      </c>
      <c r="C226" s="10" t="s">
        <v>16</v>
      </c>
      <c r="D226" s="10" t="s">
        <v>59</v>
      </c>
      <c r="E226" s="10" t="s">
        <v>77</v>
      </c>
      <c r="F226" s="7"/>
      <c r="G226" s="8">
        <f>G227</f>
        <v>29500</v>
      </c>
      <c r="H226" s="8">
        <f>H227</f>
        <v>0</v>
      </c>
      <c r="I226" s="8">
        <f t="shared" si="100"/>
        <v>0</v>
      </c>
      <c r="J226" s="8">
        <f t="shared" si="100"/>
        <v>0</v>
      </c>
      <c r="K226" s="8">
        <f t="shared" si="100"/>
        <v>29500</v>
      </c>
      <c r="L226" s="8">
        <f t="shared" si="100"/>
        <v>0</v>
      </c>
    </row>
    <row r="227" spans="1:12" ht="25.5" x14ac:dyDescent="0.25">
      <c r="A227" s="6" t="s">
        <v>28</v>
      </c>
      <c r="B227" s="10" t="s">
        <v>289</v>
      </c>
      <c r="C227" s="10" t="s">
        <v>16</v>
      </c>
      <c r="D227" s="10" t="s">
        <v>59</v>
      </c>
      <c r="E227" s="10" t="s">
        <v>77</v>
      </c>
      <c r="F227" s="7">
        <v>200</v>
      </c>
      <c r="G227" s="8">
        <v>29500</v>
      </c>
      <c r="H227" s="8"/>
      <c r="I227" s="8"/>
      <c r="J227" s="8"/>
      <c r="K227" s="8">
        <f>G227+I227</f>
        <v>29500</v>
      </c>
      <c r="L227" s="8">
        <f>H227+J227</f>
        <v>0</v>
      </c>
    </row>
    <row r="228" spans="1:12" ht="38.25" x14ac:dyDescent="0.25">
      <c r="A228" s="6" t="s">
        <v>78</v>
      </c>
      <c r="B228" s="10" t="s">
        <v>289</v>
      </c>
      <c r="C228" s="10" t="s">
        <v>16</v>
      </c>
      <c r="D228" s="10" t="s">
        <v>59</v>
      </c>
      <c r="E228" s="10" t="s">
        <v>79</v>
      </c>
      <c r="F228" s="7"/>
      <c r="G228" s="8">
        <f>G229</f>
        <v>42000</v>
      </c>
      <c r="H228" s="8">
        <f>H229</f>
        <v>0</v>
      </c>
      <c r="I228" s="8">
        <f t="shared" ref="I228:L229" si="101">I229</f>
        <v>0</v>
      </c>
      <c r="J228" s="8">
        <f t="shared" si="101"/>
        <v>0</v>
      </c>
      <c r="K228" s="8">
        <f t="shared" si="101"/>
        <v>42000</v>
      </c>
      <c r="L228" s="8">
        <f t="shared" si="101"/>
        <v>0</v>
      </c>
    </row>
    <row r="229" spans="1:12" ht="38.25" x14ac:dyDescent="0.25">
      <c r="A229" s="12" t="s">
        <v>73</v>
      </c>
      <c r="B229" s="10" t="s">
        <v>289</v>
      </c>
      <c r="C229" s="10" t="s">
        <v>16</v>
      </c>
      <c r="D229" s="10" t="s">
        <v>59</v>
      </c>
      <c r="E229" s="10" t="s">
        <v>80</v>
      </c>
      <c r="F229" s="7"/>
      <c r="G229" s="8">
        <f>G230</f>
        <v>42000</v>
      </c>
      <c r="H229" s="8">
        <f>H230</f>
        <v>0</v>
      </c>
      <c r="I229" s="8">
        <f t="shared" si="101"/>
        <v>0</v>
      </c>
      <c r="J229" s="8">
        <f t="shared" si="101"/>
        <v>0</v>
      </c>
      <c r="K229" s="8">
        <f t="shared" si="101"/>
        <v>42000</v>
      </c>
      <c r="L229" s="8">
        <f t="shared" si="101"/>
        <v>0</v>
      </c>
    </row>
    <row r="230" spans="1:12" ht="25.5" x14ac:dyDescent="0.25">
      <c r="A230" s="6" t="s">
        <v>28</v>
      </c>
      <c r="B230" s="10" t="s">
        <v>289</v>
      </c>
      <c r="C230" s="10" t="s">
        <v>16</v>
      </c>
      <c r="D230" s="10" t="s">
        <v>59</v>
      </c>
      <c r="E230" s="10" t="s">
        <v>80</v>
      </c>
      <c r="F230" s="7">
        <v>200</v>
      </c>
      <c r="G230" s="8">
        <v>42000</v>
      </c>
      <c r="H230" s="8"/>
      <c r="I230" s="8"/>
      <c r="J230" s="8"/>
      <c r="K230" s="8">
        <f>G230+I230</f>
        <v>42000</v>
      </c>
      <c r="L230" s="8">
        <f>H230+J230</f>
        <v>0</v>
      </c>
    </row>
    <row r="231" spans="1:12" ht="38.25" x14ac:dyDescent="0.25">
      <c r="A231" s="6" t="s">
        <v>81</v>
      </c>
      <c r="B231" s="10" t="s">
        <v>289</v>
      </c>
      <c r="C231" s="10" t="s">
        <v>16</v>
      </c>
      <c r="D231" s="10" t="s">
        <v>59</v>
      </c>
      <c r="E231" s="10" t="s">
        <v>82</v>
      </c>
      <c r="F231" s="7"/>
      <c r="G231" s="8">
        <f t="shared" ref="G231:L232" si="102">G232</f>
        <v>350400</v>
      </c>
      <c r="H231" s="8">
        <f t="shared" si="102"/>
        <v>0</v>
      </c>
      <c r="I231" s="8">
        <f t="shared" si="102"/>
        <v>0</v>
      </c>
      <c r="J231" s="8">
        <f t="shared" si="102"/>
        <v>0</v>
      </c>
      <c r="K231" s="8">
        <f t="shared" si="102"/>
        <v>350400</v>
      </c>
      <c r="L231" s="8">
        <f t="shared" si="102"/>
        <v>0</v>
      </c>
    </row>
    <row r="232" spans="1:12" ht="38.25" x14ac:dyDescent="0.25">
      <c r="A232" s="12" t="s">
        <v>73</v>
      </c>
      <c r="B232" s="10" t="s">
        <v>289</v>
      </c>
      <c r="C232" s="10" t="s">
        <v>16</v>
      </c>
      <c r="D232" s="10" t="s">
        <v>59</v>
      </c>
      <c r="E232" s="10" t="s">
        <v>83</v>
      </c>
      <c r="F232" s="7"/>
      <c r="G232" s="8">
        <f t="shared" si="102"/>
        <v>350400</v>
      </c>
      <c r="H232" s="8">
        <f t="shared" si="102"/>
        <v>0</v>
      </c>
      <c r="I232" s="8">
        <f t="shared" si="102"/>
        <v>0</v>
      </c>
      <c r="J232" s="8">
        <f t="shared" si="102"/>
        <v>0</v>
      </c>
      <c r="K232" s="8">
        <f t="shared" si="102"/>
        <v>350400</v>
      </c>
      <c r="L232" s="8">
        <f t="shared" si="102"/>
        <v>0</v>
      </c>
    </row>
    <row r="233" spans="1:12" ht="25.5" x14ac:dyDescent="0.25">
      <c r="A233" s="6" t="s">
        <v>28</v>
      </c>
      <c r="B233" s="10" t="s">
        <v>289</v>
      </c>
      <c r="C233" s="10" t="s">
        <v>16</v>
      </c>
      <c r="D233" s="10" t="s">
        <v>59</v>
      </c>
      <c r="E233" s="10" t="s">
        <v>83</v>
      </c>
      <c r="F233" s="7">
        <v>200</v>
      </c>
      <c r="G233" s="8">
        <v>350400</v>
      </c>
      <c r="H233" s="8"/>
      <c r="I233" s="8">
        <v>0</v>
      </c>
      <c r="J233" s="8"/>
      <c r="K233" s="8">
        <f>G233+I233</f>
        <v>350400</v>
      </c>
      <c r="L233" s="8">
        <f>H233+J233</f>
        <v>0</v>
      </c>
    </row>
    <row r="234" spans="1:12" ht="25.5" x14ac:dyDescent="0.25">
      <c r="A234" s="6" t="s">
        <v>300</v>
      </c>
      <c r="B234" s="10" t="s">
        <v>289</v>
      </c>
      <c r="C234" s="10" t="s">
        <v>16</v>
      </c>
      <c r="D234" s="10" t="s">
        <v>59</v>
      </c>
      <c r="E234" s="10" t="s">
        <v>36</v>
      </c>
      <c r="F234" s="7"/>
      <c r="G234" s="8">
        <f t="shared" ref="G234:L234" si="103">+G235</f>
        <v>269200</v>
      </c>
      <c r="H234" s="8">
        <f t="shared" si="103"/>
        <v>0</v>
      </c>
      <c r="I234" s="8">
        <f t="shared" si="103"/>
        <v>0</v>
      </c>
      <c r="J234" s="8">
        <f t="shared" si="103"/>
        <v>0</v>
      </c>
      <c r="K234" s="8">
        <f t="shared" si="103"/>
        <v>269200</v>
      </c>
      <c r="L234" s="8">
        <f t="shared" si="103"/>
        <v>0</v>
      </c>
    </row>
    <row r="235" spans="1:12" ht="51" x14ac:dyDescent="0.25">
      <c r="A235" s="6" t="s">
        <v>44</v>
      </c>
      <c r="B235" s="10" t="s">
        <v>289</v>
      </c>
      <c r="C235" s="10" t="s">
        <v>16</v>
      </c>
      <c r="D235" s="10" t="s">
        <v>59</v>
      </c>
      <c r="E235" s="10" t="s">
        <v>45</v>
      </c>
      <c r="F235" s="7"/>
      <c r="G235" s="8">
        <f t="shared" ref="G235:L235" si="104">G236</f>
        <v>269200</v>
      </c>
      <c r="H235" s="8">
        <f t="shared" si="104"/>
        <v>0</v>
      </c>
      <c r="I235" s="8">
        <f t="shared" si="104"/>
        <v>0</v>
      </c>
      <c r="J235" s="8">
        <f t="shared" si="104"/>
        <v>0</v>
      </c>
      <c r="K235" s="8">
        <f t="shared" si="104"/>
        <v>269200</v>
      </c>
      <c r="L235" s="8">
        <f t="shared" si="104"/>
        <v>0</v>
      </c>
    </row>
    <row r="236" spans="1:12" x14ac:dyDescent="0.25">
      <c r="A236" s="6" t="s">
        <v>84</v>
      </c>
      <c r="B236" s="10" t="s">
        <v>289</v>
      </c>
      <c r="C236" s="10" t="s">
        <v>16</v>
      </c>
      <c r="D236" s="10" t="s">
        <v>59</v>
      </c>
      <c r="E236" s="10" t="s">
        <v>85</v>
      </c>
      <c r="F236" s="7"/>
      <c r="G236" s="8">
        <f t="shared" ref="G236:L236" si="105">SUM(G237:G238)</f>
        <v>269200</v>
      </c>
      <c r="H236" s="8">
        <f t="shared" si="105"/>
        <v>0</v>
      </c>
      <c r="I236" s="8">
        <f t="shared" si="105"/>
        <v>0</v>
      </c>
      <c r="J236" s="8">
        <f t="shared" si="105"/>
        <v>0</v>
      </c>
      <c r="K236" s="8">
        <f t="shared" si="105"/>
        <v>269200</v>
      </c>
      <c r="L236" s="8">
        <f t="shared" si="105"/>
        <v>0</v>
      </c>
    </row>
    <row r="237" spans="1:12" ht="25.5" x14ac:dyDescent="0.25">
      <c r="A237" s="6" t="s">
        <v>28</v>
      </c>
      <c r="B237" s="10" t="s">
        <v>289</v>
      </c>
      <c r="C237" s="10" t="s">
        <v>16</v>
      </c>
      <c r="D237" s="10" t="s">
        <v>59</v>
      </c>
      <c r="E237" s="10" t="s">
        <v>85</v>
      </c>
      <c r="F237" s="7">
        <v>200</v>
      </c>
      <c r="G237" s="8">
        <v>267600</v>
      </c>
      <c r="H237" s="8"/>
      <c r="I237" s="8"/>
      <c r="J237" s="8"/>
      <c r="K237" s="8">
        <f>G237+I237</f>
        <v>267600</v>
      </c>
      <c r="L237" s="8">
        <f>H237+J237</f>
        <v>0</v>
      </c>
    </row>
    <row r="238" spans="1:12" x14ac:dyDescent="0.25">
      <c r="A238" s="6" t="s">
        <v>57</v>
      </c>
      <c r="B238" s="10" t="s">
        <v>289</v>
      </c>
      <c r="C238" s="10" t="s">
        <v>16</v>
      </c>
      <c r="D238" s="10" t="s">
        <v>59</v>
      </c>
      <c r="E238" s="10" t="s">
        <v>85</v>
      </c>
      <c r="F238" s="7">
        <v>800</v>
      </c>
      <c r="G238" s="8">
        <v>1600</v>
      </c>
      <c r="H238" s="8"/>
      <c r="I238" s="8"/>
      <c r="J238" s="8"/>
      <c r="K238" s="8">
        <f>G238+I238</f>
        <v>1600</v>
      </c>
      <c r="L238" s="8">
        <f>H238+J238</f>
        <v>0</v>
      </c>
    </row>
    <row r="239" spans="1:12" x14ac:dyDescent="0.25">
      <c r="A239" s="11" t="s">
        <v>19</v>
      </c>
      <c r="B239" s="10" t="s">
        <v>289</v>
      </c>
      <c r="C239" s="10" t="s">
        <v>16</v>
      </c>
      <c r="D239" s="10" t="s">
        <v>59</v>
      </c>
      <c r="E239" s="10" t="s">
        <v>20</v>
      </c>
      <c r="F239" s="7"/>
      <c r="G239" s="8">
        <f t="shared" ref="G239:L240" si="106">G240</f>
        <v>24426534.100000001</v>
      </c>
      <c r="H239" s="8">
        <f t="shared" si="106"/>
        <v>0</v>
      </c>
      <c r="I239" s="8">
        <f t="shared" si="106"/>
        <v>-23136464.73</v>
      </c>
      <c r="J239" s="8">
        <f t="shared" si="106"/>
        <v>0</v>
      </c>
      <c r="K239" s="8">
        <f t="shared" si="106"/>
        <v>1290069.370000001</v>
      </c>
      <c r="L239" s="8">
        <f t="shared" si="106"/>
        <v>0</v>
      </c>
    </row>
    <row r="240" spans="1:12" s="30" customFormat="1" ht="25.5" x14ac:dyDescent="0.25">
      <c r="A240" s="11" t="s">
        <v>21</v>
      </c>
      <c r="B240" s="10" t="s">
        <v>289</v>
      </c>
      <c r="C240" s="10" t="s">
        <v>16</v>
      </c>
      <c r="D240" s="10" t="s">
        <v>59</v>
      </c>
      <c r="E240" s="10" t="s">
        <v>22</v>
      </c>
      <c r="F240" s="7"/>
      <c r="G240" s="8">
        <f>G241</f>
        <v>24426534.100000001</v>
      </c>
      <c r="H240" s="8">
        <f t="shared" si="106"/>
        <v>0</v>
      </c>
      <c r="I240" s="8">
        <f t="shared" si="106"/>
        <v>-23136464.73</v>
      </c>
      <c r="J240" s="8">
        <f t="shared" si="106"/>
        <v>0</v>
      </c>
      <c r="K240" s="8">
        <f t="shared" si="106"/>
        <v>1290069.370000001</v>
      </c>
      <c r="L240" s="8">
        <f t="shared" si="106"/>
        <v>0</v>
      </c>
    </row>
    <row r="241" spans="1:12" ht="51" x14ac:dyDescent="0.25">
      <c r="A241" s="11" t="s">
        <v>93</v>
      </c>
      <c r="B241" s="10" t="s">
        <v>289</v>
      </c>
      <c r="C241" s="10" t="s">
        <v>16</v>
      </c>
      <c r="D241" s="10" t="s">
        <v>59</v>
      </c>
      <c r="E241" s="10" t="s">
        <v>94</v>
      </c>
      <c r="F241" s="7"/>
      <c r="G241" s="8">
        <f t="shared" ref="G241:L241" si="107">SUM(G242:G243)</f>
        <v>24426534.100000001</v>
      </c>
      <c r="H241" s="8">
        <f t="shared" si="107"/>
        <v>0</v>
      </c>
      <c r="I241" s="8">
        <f t="shared" si="107"/>
        <v>-23136464.73</v>
      </c>
      <c r="J241" s="8">
        <f t="shared" si="107"/>
        <v>0</v>
      </c>
      <c r="K241" s="8">
        <f t="shared" si="107"/>
        <v>1290069.370000001</v>
      </c>
      <c r="L241" s="8">
        <f t="shared" si="107"/>
        <v>0</v>
      </c>
    </row>
    <row r="242" spans="1:12" ht="25.5" x14ac:dyDescent="0.25">
      <c r="A242" s="6" t="s">
        <v>28</v>
      </c>
      <c r="B242" s="10" t="s">
        <v>289</v>
      </c>
      <c r="C242" s="10" t="s">
        <v>16</v>
      </c>
      <c r="D242" s="10" t="s">
        <v>59</v>
      </c>
      <c r="E242" s="10" t="s">
        <v>94</v>
      </c>
      <c r="F242" s="7">
        <v>200</v>
      </c>
      <c r="G242" s="8">
        <v>0</v>
      </c>
      <c r="H242" s="8"/>
      <c r="I242" s="8"/>
      <c r="J242" s="8"/>
      <c r="K242" s="8">
        <f>G242+I242</f>
        <v>0</v>
      </c>
      <c r="L242" s="8">
        <f>H242+J242</f>
        <v>0</v>
      </c>
    </row>
    <row r="243" spans="1:12" x14ac:dyDescent="0.25">
      <c r="A243" s="6" t="s">
        <v>57</v>
      </c>
      <c r="B243" s="10" t="s">
        <v>289</v>
      </c>
      <c r="C243" s="10" t="s">
        <v>16</v>
      </c>
      <c r="D243" s="10" t="s">
        <v>59</v>
      </c>
      <c r="E243" s="10" t="s">
        <v>94</v>
      </c>
      <c r="F243" s="7">
        <v>800</v>
      </c>
      <c r="G243" s="8">
        <v>24426534.100000001</v>
      </c>
      <c r="H243" s="8"/>
      <c r="I243" s="8">
        <v>-23136464.73</v>
      </c>
      <c r="J243" s="8"/>
      <c r="K243" s="8">
        <f>G243+I243</f>
        <v>1290069.370000001</v>
      </c>
      <c r="L243" s="8">
        <f>H243+J243</f>
        <v>0</v>
      </c>
    </row>
    <row r="244" spans="1:12" x14ac:dyDescent="0.25">
      <c r="A244" s="6" t="s">
        <v>202</v>
      </c>
      <c r="B244" s="10" t="s">
        <v>289</v>
      </c>
      <c r="C244" s="10" t="s">
        <v>53</v>
      </c>
      <c r="D244" s="10"/>
      <c r="E244" s="10"/>
      <c r="F244" s="7"/>
      <c r="G244" s="8">
        <f>G251+G245</f>
        <v>3077545.44</v>
      </c>
      <c r="H244" s="8">
        <f t="shared" ref="H244:L244" si="108">H251+H245</f>
        <v>0</v>
      </c>
      <c r="I244" s="8">
        <f t="shared" si="108"/>
        <v>0</v>
      </c>
      <c r="J244" s="8">
        <f t="shared" si="108"/>
        <v>0</v>
      </c>
      <c r="K244" s="8">
        <f t="shared" si="108"/>
        <v>3077545.44</v>
      </c>
      <c r="L244" s="8">
        <f t="shared" si="108"/>
        <v>0</v>
      </c>
    </row>
    <row r="245" spans="1:12" x14ac:dyDescent="0.25">
      <c r="A245" s="6" t="s">
        <v>302</v>
      </c>
      <c r="B245" s="10" t="s">
        <v>289</v>
      </c>
      <c r="C245" s="10" t="s">
        <v>53</v>
      </c>
      <c r="D245" s="10" t="s">
        <v>16</v>
      </c>
      <c r="E245" s="10"/>
      <c r="F245" s="7"/>
      <c r="G245" s="8">
        <f>G246</f>
        <v>2300409.44</v>
      </c>
      <c r="H245" s="8">
        <f t="shared" ref="H245:L247" si="109">H246</f>
        <v>0</v>
      </c>
      <c r="I245" s="8">
        <f t="shared" si="109"/>
        <v>0</v>
      </c>
      <c r="J245" s="8">
        <f t="shared" si="109"/>
        <v>0</v>
      </c>
      <c r="K245" s="8">
        <f t="shared" si="109"/>
        <v>2300409.44</v>
      </c>
      <c r="L245" s="8">
        <f t="shared" si="109"/>
        <v>0</v>
      </c>
    </row>
    <row r="246" spans="1:12" x14ac:dyDescent="0.25">
      <c r="A246" s="6" t="s">
        <v>19</v>
      </c>
      <c r="B246" s="10" t="s">
        <v>289</v>
      </c>
      <c r="C246" s="10" t="s">
        <v>53</v>
      </c>
      <c r="D246" s="10" t="s">
        <v>16</v>
      </c>
      <c r="E246" s="10" t="s">
        <v>20</v>
      </c>
      <c r="F246" s="10"/>
      <c r="G246" s="8">
        <f>G247</f>
        <v>2300409.44</v>
      </c>
      <c r="H246" s="8">
        <f t="shared" si="109"/>
        <v>0</v>
      </c>
      <c r="I246" s="8">
        <f t="shared" si="109"/>
        <v>0</v>
      </c>
      <c r="J246" s="8">
        <f t="shared" si="109"/>
        <v>0</v>
      </c>
      <c r="K246" s="8">
        <f t="shared" si="109"/>
        <v>2300409.44</v>
      </c>
      <c r="L246" s="8">
        <f t="shared" si="109"/>
        <v>0</v>
      </c>
    </row>
    <row r="247" spans="1:12" ht="25.5" x14ac:dyDescent="0.25">
      <c r="A247" s="11" t="s">
        <v>21</v>
      </c>
      <c r="B247" s="10" t="s">
        <v>289</v>
      </c>
      <c r="C247" s="10" t="s">
        <v>53</v>
      </c>
      <c r="D247" s="10" t="s">
        <v>16</v>
      </c>
      <c r="E247" s="10" t="s">
        <v>22</v>
      </c>
      <c r="F247" s="10"/>
      <c r="G247" s="8">
        <f>G248</f>
        <v>2300409.44</v>
      </c>
      <c r="H247" s="8">
        <f t="shared" si="109"/>
        <v>0</v>
      </c>
      <c r="I247" s="8">
        <f t="shared" si="109"/>
        <v>0</v>
      </c>
      <c r="J247" s="8">
        <f t="shared" si="109"/>
        <v>0</v>
      </c>
      <c r="K247" s="8">
        <f t="shared" si="109"/>
        <v>2300409.44</v>
      </c>
      <c r="L247" s="8">
        <f t="shared" si="109"/>
        <v>0</v>
      </c>
    </row>
    <row r="248" spans="1:12" ht="51" x14ac:dyDescent="0.25">
      <c r="A248" s="11" t="s">
        <v>93</v>
      </c>
      <c r="B248" s="10" t="s">
        <v>289</v>
      </c>
      <c r="C248" s="21" t="s">
        <v>53</v>
      </c>
      <c r="D248" s="10" t="s">
        <v>16</v>
      </c>
      <c r="E248" s="21" t="s">
        <v>94</v>
      </c>
      <c r="F248" s="20"/>
      <c r="G248" s="8">
        <f>G249+G250</f>
        <v>2300409.44</v>
      </c>
      <c r="H248" s="8">
        <f t="shared" ref="H248:L248" si="110">H249+H250</f>
        <v>0</v>
      </c>
      <c r="I248" s="8">
        <f t="shared" si="110"/>
        <v>0</v>
      </c>
      <c r="J248" s="8">
        <f t="shared" si="110"/>
        <v>0</v>
      </c>
      <c r="K248" s="8">
        <f t="shared" si="110"/>
        <v>2300409.44</v>
      </c>
      <c r="L248" s="8">
        <f t="shared" si="110"/>
        <v>0</v>
      </c>
    </row>
    <row r="249" spans="1:12" ht="25.5" x14ac:dyDescent="0.25">
      <c r="A249" s="19" t="s">
        <v>303</v>
      </c>
      <c r="B249" s="10" t="s">
        <v>289</v>
      </c>
      <c r="C249" s="21" t="s">
        <v>53</v>
      </c>
      <c r="D249" s="10" t="s">
        <v>16</v>
      </c>
      <c r="E249" s="21" t="s">
        <v>94</v>
      </c>
      <c r="F249" s="20">
        <v>200</v>
      </c>
      <c r="G249" s="8">
        <v>2242759.44</v>
      </c>
      <c r="H249" s="8"/>
      <c r="I249" s="8"/>
      <c r="J249" s="8"/>
      <c r="K249" s="8">
        <f>G249+I249</f>
        <v>2242759.44</v>
      </c>
      <c r="L249" s="8">
        <f>H249+J249</f>
        <v>0</v>
      </c>
    </row>
    <row r="250" spans="1:12" x14ac:dyDescent="0.25">
      <c r="A250" s="6" t="s">
        <v>57</v>
      </c>
      <c r="B250" s="10" t="s">
        <v>289</v>
      </c>
      <c r="C250" s="21" t="s">
        <v>53</v>
      </c>
      <c r="D250" s="10" t="s">
        <v>16</v>
      </c>
      <c r="E250" s="21" t="s">
        <v>94</v>
      </c>
      <c r="F250" s="20">
        <v>800</v>
      </c>
      <c r="G250" s="8">
        <v>57650</v>
      </c>
      <c r="H250" s="8"/>
      <c r="I250" s="8"/>
      <c r="J250" s="8"/>
      <c r="K250" s="8">
        <f>G250+I250</f>
        <v>57650</v>
      </c>
      <c r="L250" s="8">
        <f>H250+J250</f>
        <v>0</v>
      </c>
    </row>
    <row r="251" spans="1:12" x14ac:dyDescent="0.25">
      <c r="A251" s="6" t="s">
        <v>203</v>
      </c>
      <c r="B251" s="10" t="s">
        <v>289</v>
      </c>
      <c r="C251" s="10" t="s">
        <v>53</v>
      </c>
      <c r="D251" s="10" t="s">
        <v>18</v>
      </c>
      <c r="E251" s="10"/>
      <c r="F251" s="7"/>
      <c r="G251" s="8">
        <f>G252</f>
        <v>777136</v>
      </c>
      <c r="H251" s="8">
        <f t="shared" ref="H251:L253" si="111">H252</f>
        <v>0</v>
      </c>
      <c r="I251" s="8">
        <f t="shared" si="111"/>
        <v>0</v>
      </c>
      <c r="J251" s="8">
        <f t="shared" si="111"/>
        <v>0</v>
      </c>
      <c r="K251" s="8">
        <f t="shared" si="111"/>
        <v>777136</v>
      </c>
      <c r="L251" s="8">
        <f t="shared" si="111"/>
        <v>0</v>
      </c>
    </row>
    <row r="252" spans="1:12" x14ac:dyDescent="0.25">
      <c r="A252" s="6" t="s">
        <v>19</v>
      </c>
      <c r="B252" s="10" t="s">
        <v>289</v>
      </c>
      <c r="C252" s="10" t="s">
        <v>53</v>
      </c>
      <c r="D252" s="10" t="s">
        <v>18</v>
      </c>
      <c r="E252" s="10" t="s">
        <v>20</v>
      </c>
      <c r="F252" s="10"/>
      <c r="G252" s="8">
        <f>G253</f>
        <v>777136</v>
      </c>
      <c r="H252" s="8">
        <f t="shared" si="111"/>
        <v>0</v>
      </c>
      <c r="I252" s="8">
        <f t="shared" si="111"/>
        <v>0</v>
      </c>
      <c r="J252" s="8">
        <f t="shared" si="111"/>
        <v>0</v>
      </c>
      <c r="K252" s="8">
        <f t="shared" si="111"/>
        <v>777136</v>
      </c>
      <c r="L252" s="8">
        <f t="shared" si="111"/>
        <v>0</v>
      </c>
    </row>
    <row r="253" spans="1:12" ht="25.5" x14ac:dyDescent="0.25">
      <c r="A253" s="11" t="s">
        <v>21</v>
      </c>
      <c r="B253" s="10" t="s">
        <v>289</v>
      </c>
      <c r="C253" s="10" t="s">
        <v>53</v>
      </c>
      <c r="D253" s="10" t="s">
        <v>18</v>
      </c>
      <c r="E253" s="10" t="s">
        <v>22</v>
      </c>
      <c r="F253" s="10"/>
      <c r="G253" s="8">
        <f>G254</f>
        <v>777136</v>
      </c>
      <c r="H253" s="8">
        <f t="shared" si="111"/>
        <v>0</v>
      </c>
      <c r="I253" s="8">
        <f t="shared" si="111"/>
        <v>0</v>
      </c>
      <c r="J253" s="8">
        <f t="shared" si="111"/>
        <v>0</v>
      </c>
      <c r="K253" s="8">
        <f t="shared" si="111"/>
        <v>777136</v>
      </c>
      <c r="L253" s="8">
        <f t="shared" si="111"/>
        <v>0</v>
      </c>
    </row>
    <row r="254" spans="1:12" ht="51" x14ac:dyDescent="0.25">
      <c r="A254" s="11" t="s">
        <v>93</v>
      </c>
      <c r="B254" s="10" t="s">
        <v>289</v>
      </c>
      <c r="C254" s="21" t="s">
        <v>53</v>
      </c>
      <c r="D254" s="21" t="s">
        <v>18</v>
      </c>
      <c r="E254" s="21" t="s">
        <v>94</v>
      </c>
      <c r="F254" s="20"/>
      <c r="G254" s="8">
        <f>SUM(G255:G256)</f>
        <v>777136</v>
      </c>
      <c r="H254" s="8">
        <f t="shared" ref="H254:L254" si="112">SUM(H255:H256)</f>
        <v>0</v>
      </c>
      <c r="I254" s="8">
        <f t="shared" si="112"/>
        <v>0</v>
      </c>
      <c r="J254" s="8">
        <f t="shared" si="112"/>
        <v>0</v>
      </c>
      <c r="K254" s="8">
        <f t="shared" si="112"/>
        <v>777136</v>
      </c>
      <c r="L254" s="8">
        <f t="shared" si="112"/>
        <v>0</v>
      </c>
    </row>
    <row r="255" spans="1:12" ht="25.5" x14ac:dyDescent="0.25">
      <c r="A255" s="19" t="s">
        <v>303</v>
      </c>
      <c r="B255" s="10" t="s">
        <v>289</v>
      </c>
      <c r="C255" s="21" t="s">
        <v>53</v>
      </c>
      <c r="D255" s="21" t="s">
        <v>18</v>
      </c>
      <c r="E255" s="21" t="s">
        <v>94</v>
      </c>
      <c r="F255" s="20">
        <v>200</v>
      </c>
      <c r="G255" s="8">
        <v>675950.64</v>
      </c>
      <c r="H255" s="8"/>
      <c r="I255" s="8"/>
      <c r="J255" s="8"/>
      <c r="K255" s="8">
        <f t="shared" ref="K255:L256" si="113">G255+I255</f>
        <v>675950.64</v>
      </c>
      <c r="L255" s="8">
        <f t="shared" si="113"/>
        <v>0</v>
      </c>
    </row>
    <row r="256" spans="1:12" s="26" customFormat="1" x14ac:dyDescent="0.25">
      <c r="A256" s="6" t="s">
        <v>57</v>
      </c>
      <c r="B256" s="10" t="s">
        <v>289</v>
      </c>
      <c r="C256" s="21" t="s">
        <v>53</v>
      </c>
      <c r="D256" s="21" t="s">
        <v>18</v>
      </c>
      <c r="E256" s="21" t="s">
        <v>94</v>
      </c>
      <c r="F256" s="20">
        <v>800</v>
      </c>
      <c r="G256" s="8">
        <v>101185.36</v>
      </c>
      <c r="H256" s="8"/>
      <c r="I256" s="8"/>
      <c r="J256" s="8"/>
      <c r="K256" s="8">
        <f t="shared" si="113"/>
        <v>101185.36</v>
      </c>
      <c r="L256" s="8">
        <f t="shared" si="113"/>
        <v>0</v>
      </c>
    </row>
    <row r="257" spans="1:12" x14ac:dyDescent="0.25">
      <c r="A257" s="6" t="s">
        <v>304</v>
      </c>
      <c r="B257" s="10" t="s">
        <v>289</v>
      </c>
      <c r="C257" s="7">
        <v>13</v>
      </c>
      <c r="D257" s="10"/>
      <c r="E257" s="10"/>
      <c r="F257" s="7"/>
      <c r="G257" s="8">
        <f t="shared" ref="G257:L262" si="114">G258</f>
        <v>17214692.940000001</v>
      </c>
      <c r="H257" s="8">
        <f t="shared" si="114"/>
        <v>0</v>
      </c>
      <c r="I257" s="8">
        <f t="shared" si="114"/>
        <v>0</v>
      </c>
      <c r="J257" s="8">
        <f t="shared" si="114"/>
        <v>0</v>
      </c>
      <c r="K257" s="8">
        <f t="shared" si="114"/>
        <v>17214692.940000001</v>
      </c>
      <c r="L257" s="8">
        <f t="shared" si="114"/>
        <v>0</v>
      </c>
    </row>
    <row r="258" spans="1:12" ht="25.5" x14ac:dyDescent="0.25">
      <c r="A258" s="6" t="s">
        <v>305</v>
      </c>
      <c r="B258" s="10" t="s">
        <v>289</v>
      </c>
      <c r="C258" s="7">
        <v>13</v>
      </c>
      <c r="D258" s="10" t="s">
        <v>16</v>
      </c>
      <c r="E258" s="10"/>
      <c r="F258" s="7"/>
      <c r="G258" s="8">
        <f t="shared" si="114"/>
        <v>17214692.940000001</v>
      </c>
      <c r="H258" s="8">
        <f t="shared" si="114"/>
        <v>0</v>
      </c>
      <c r="I258" s="8">
        <f t="shared" si="114"/>
        <v>0</v>
      </c>
      <c r="J258" s="8">
        <f t="shared" si="114"/>
        <v>0</v>
      </c>
      <c r="K258" s="8">
        <f t="shared" si="114"/>
        <v>17214692.940000001</v>
      </c>
      <c r="L258" s="8">
        <f t="shared" si="114"/>
        <v>0</v>
      </c>
    </row>
    <row r="259" spans="1:12" ht="38.25" x14ac:dyDescent="0.25">
      <c r="A259" s="6" t="s">
        <v>290</v>
      </c>
      <c r="B259" s="10" t="s">
        <v>289</v>
      </c>
      <c r="C259" s="7">
        <v>13</v>
      </c>
      <c r="D259" s="10" t="s">
        <v>16</v>
      </c>
      <c r="E259" s="10" t="s">
        <v>291</v>
      </c>
      <c r="F259" s="7"/>
      <c r="G259" s="8">
        <f t="shared" si="114"/>
        <v>17214692.940000001</v>
      </c>
      <c r="H259" s="8">
        <f t="shared" si="114"/>
        <v>0</v>
      </c>
      <c r="I259" s="8">
        <f t="shared" si="114"/>
        <v>0</v>
      </c>
      <c r="J259" s="8">
        <f t="shared" si="114"/>
        <v>0</v>
      </c>
      <c r="K259" s="8">
        <f t="shared" si="114"/>
        <v>17214692.940000001</v>
      </c>
      <c r="L259" s="8">
        <f t="shared" si="114"/>
        <v>0</v>
      </c>
    </row>
    <row r="260" spans="1:12" x14ac:dyDescent="0.25">
      <c r="A260" s="6" t="s">
        <v>292</v>
      </c>
      <c r="B260" s="10" t="s">
        <v>289</v>
      </c>
      <c r="C260" s="7">
        <v>13</v>
      </c>
      <c r="D260" s="10" t="s">
        <v>16</v>
      </c>
      <c r="E260" s="10" t="s">
        <v>293</v>
      </c>
      <c r="F260" s="7"/>
      <c r="G260" s="8">
        <f>G261</f>
        <v>17214692.940000001</v>
      </c>
      <c r="H260" s="8">
        <f t="shared" si="114"/>
        <v>0</v>
      </c>
      <c r="I260" s="8">
        <f t="shared" si="114"/>
        <v>0</v>
      </c>
      <c r="J260" s="8">
        <f t="shared" si="114"/>
        <v>0</v>
      </c>
      <c r="K260" s="8">
        <f t="shared" si="114"/>
        <v>17214692.940000001</v>
      </c>
      <c r="L260" s="8">
        <f t="shared" si="114"/>
        <v>0</v>
      </c>
    </row>
    <row r="261" spans="1:12" ht="25.5" x14ac:dyDescent="0.25">
      <c r="A261" s="6" t="s">
        <v>306</v>
      </c>
      <c r="B261" s="10" t="s">
        <v>289</v>
      </c>
      <c r="C261" s="7">
        <v>13</v>
      </c>
      <c r="D261" s="10" t="s">
        <v>16</v>
      </c>
      <c r="E261" s="10" t="s">
        <v>307</v>
      </c>
      <c r="F261" s="7"/>
      <c r="G261" s="8">
        <f>G262</f>
        <v>17214692.940000001</v>
      </c>
      <c r="H261" s="8">
        <f t="shared" si="114"/>
        <v>0</v>
      </c>
      <c r="I261" s="8">
        <f t="shared" si="114"/>
        <v>0</v>
      </c>
      <c r="J261" s="8">
        <f t="shared" si="114"/>
        <v>0</v>
      </c>
      <c r="K261" s="8">
        <f t="shared" si="114"/>
        <v>17214692.940000001</v>
      </c>
      <c r="L261" s="8">
        <f t="shared" si="114"/>
        <v>0</v>
      </c>
    </row>
    <row r="262" spans="1:12" ht="25.5" x14ac:dyDescent="0.25">
      <c r="A262" s="12" t="s">
        <v>308</v>
      </c>
      <c r="B262" s="10" t="s">
        <v>289</v>
      </c>
      <c r="C262" s="7">
        <v>13</v>
      </c>
      <c r="D262" s="10" t="s">
        <v>16</v>
      </c>
      <c r="E262" s="10" t="s">
        <v>309</v>
      </c>
      <c r="F262" s="7"/>
      <c r="G262" s="8">
        <f t="shared" si="114"/>
        <v>17214692.940000001</v>
      </c>
      <c r="H262" s="8">
        <f>H263</f>
        <v>0</v>
      </c>
      <c r="I262" s="8">
        <f t="shared" si="114"/>
        <v>0</v>
      </c>
      <c r="J262" s="8">
        <f t="shared" si="114"/>
        <v>0</v>
      </c>
      <c r="K262" s="8">
        <f t="shared" si="114"/>
        <v>17214692.940000001</v>
      </c>
      <c r="L262" s="8">
        <f t="shared" si="114"/>
        <v>0</v>
      </c>
    </row>
    <row r="263" spans="1:12" x14ac:dyDescent="0.25">
      <c r="A263" s="11" t="s">
        <v>310</v>
      </c>
      <c r="B263" s="10" t="s">
        <v>289</v>
      </c>
      <c r="C263" s="7">
        <v>13</v>
      </c>
      <c r="D263" s="10" t="s">
        <v>16</v>
      </c>
      <c r="E263" s="10" t="s">
        <v>309</v>
      </c>
      <c r="F263" s="7">
        <v>700</v>
      </c>
      <c r="G263" s="8">
        <v>17214692.940000001</v>
      </c>
      <c r="H263" s="8"/>
      <c r="I263" s="8">
        <v>0</v>
      </c>
      <c r="J263" s="8"/>
      <c r="K263" s="8">
        <f>G263+I263</f>
        <v>17214692.940000001</v>
      </c>
      <c r="L263" s="8">
        <f>H263+J263</f>
        <v>0</v>
      </c>
    </row>
    <row r="264" spans="1:12" ht="25.5" x14ac:dyDescent="0.25">
      <c r="A264" s="27" t="s">
        <v>311</v>
      </c>
      <c r="B264" s="21" t="s">
        <v>312</v>
      </c>
      <c r="C264" s="21"/>
      <c r="D264" s="21"/>
      <c r="E264" s="21"/>
      <c r="F264" s="20"/>
      <c r="G264" s="28">
        <f>G265+G292+G299+G458</f>
        <v>1712304389.2</v>
      </c>
      <c r="H264" s="28">
        <f>H265+H292+H299+H458</f>
        <v>1028043945.9000001</v>
      </c>
      <c r="I264" s="28">
        <f>I265+I292+I299+I458</f>
        <v>32669121.629999995</v>
      </c>
      <c r="J264" s="28">
        <f>J265+J292+J299+J458</f>
        <v>31269800</v>
      </c>
      <c r="K264" s="28">
        <f>K265+K292+K299+K458</f>
        <v>1744973510.8299999</v>
      </c>
      <c r="L264" s="28">
        <f>L265+L292+L299+L458</f>
        <v>1059313745.9000001</v>
      </c>
    </row>
    <row r="265" spans="1:12" x14ac:dyDescent="0.25">
      <c r="A265" s="9" t="s">
        <v>15</v>
      </c>
      <c r="B265" s="7">
        <v>707</v>
      </c>
      <c r="C265" s="10" t="s">
        <v>16</v>
      </c>
      <c r="D265" s="10" t="s">
        <v>2</v>
      </c>
      <c r="E265" s="10"/>
      <c r="F265" s="7"/>
      <c r="G265" s="8">
        <f>G266+G277</f>
        <v>5621455.4400000004</v>
      </c>
      <c r="H265" s="8">
        <f>H266+H277</f>
        <v>0</v>
      </c>
      <c r="I265" s="8">
        <f>I266+I277</f>
        <v>26656.400000000001</v>
      </c>
      <c r="J265" s="8">
        <f>J266+J277</f>
        <v>0</v>
      </c>
      <c r="K265" s="8">
        <f>K266+K277</f>
        <v>5648111.8399999999</v>
      </c>
      <c r="L265" s="8">
        <f>L266+L277</f>
        <v>0</v>
      </c>
    </row>
    <row r="266" spans="1:12" ht="38.25" x14ac:dyDescent="0.25">
      <c r="A266" s="6" t="s">
        <v>31</v>
      </c>
      <c r="B266" s="7">
        <v>707</v>
      </c>
      <c r="C266" s="10" t="s">
        <v>16</v>
      </c>
      <c r="D266" s="10" t="s">
        <v>32</v>
      </c>
      <c r="E266" s="10"/>
      <c r="F266" s="7"/>
      <c r="G266" s="8">
        <f>G273+G267</f>
        <v>5233429.1100000003</v>
      </c>
      <c r="H266" s="8">
        <f>H273+H267</f>
        <v>0</v>
      </c>
      <c r="I266" s="8">
        <f>I273+I267</f>
        <v>0</v>
      </c>
      <c r="J266" s="8">
        <f>J273+J267</f>
        <v>0</v>
      </c>
      <c r="K266" s="8">
        <f>K273+K267</f>
        <v>5233429.1100000003</v>
      </c>
      <c r="L266" s="8">
        <f>L273+L267</f>
        <v>0</v>
      </c>
    </row>
    <row r="267" spans="1:12" ht="25.5" x14ac:dyDescent="0.25">
      <c r="A267" s="6" t="s">
        <v>33</v>
      </c>
      <c r="B267" s="7">
        <v>707</v>
      </c>
      <c r="C267" s="10" t="s">
        <v>16</v>
      </c>
      <c r="D267" s="10" t="s">
        <v>32</v>
      </c>
      <c r="E267" s="10" t="s">
        <v>34</v>
      </c>
      <c r="F267" s="7"/>
      <c r="G267" s="8">
        <f t="shared" ref="G267:L268" si="115">G268</f>
        <v>50000</v>
      </c>
      <c r="H267" s="8">
        <f t="shared" si="115"/>
        <v>0</v>
      </c>
      <c r="I267" s="8">
        <f t="shared" si="115"/>
        <v>0</v>
      </c>
      <c r="J267" s="8">
        <f t="shared" si="115"/>
        <v>0</v>
      </c>
      <c r="K267" s="8">
        <f t="shared" si="115"/>
        <v>50000</v>
      </c>
      <c r="L267" s="8">
        <f t="shared" si="115"/>
        <v>0</v>
      </c>
    </row>
    <row r="268" spans="1:12" ht="25.5" x14ac:dyDescent="0.25">
      <c r="A268" s="6" t="s">
        <v>35</v>
      </c>
      <c r="B268" s="7">
        <v>707</v>
      </c>
      <c r="C268" s="10" t="s">
        <v>16</v>
      </c>
      <c r="D268" s="10" t="s">
        <v>32</v>
      </c>
      <c r="E268" s="10" t="s">
        <v>36</v>
      </c>
      <c r="F268" s="7"/>
      <c r="G268" s="8">
        <f>G269</f>
        <v>50000</v>
      </c>
      <c r="H268" s="8">
        <f t="shared" si="115"/>
        <v>0</v>
      </c>
      <c r="I268" s="8">
        <f t="shared" si="115"/>
        <v>0</v>
      </c>
      <c r="J268" s="8">
        <f t="shared" si="115"/>
        <v>0</v>
      </c>
      <c r="K268" s="8">
        <f t="shared" si="115"/>
        <v>50000</v>
      </c>
      <c r="L268" s="8">
        <f t="shared" si="115"/>
        <v>0</v>
      </c>
    </row>
    <row r="269" spans="1:12" ht="38.25" x14ac:dyDescent="0.25">
      <c r="A269" s="6" t="s">
        <v>37</v>
      </c>
      <c r="B269" s="7">
        <v>707</v>
      </c>
      <c r="C269" s="10" t="s">
        <v>16</v>
      </c>
      <c r="D269" s="10" t="s">
        <v>32</v>
      </c>
      <c r="E269" s="10" t="s">
        <v>38</v>
      </c>
      <c r="F269" s="7"/>
      <c r="G269" s="8">
        <f t="shared" ref="G269:L269" si="116">G270</f>
        <v>50000</v>
      </c>
      <c r="H269" s="8">
        <f t="shared" si="116"/>
        <v>0</v>
      </c>
      <c r="I269" s="8">
        <f t="shared" si="116"/>
        <v>0</v>
      </c>
      <c r="J269" s="8">
        <f t="shared" si="116"/>
        <v>0</v>
      </c>
      <c r="K269" s="8">
        <f t="shared" si="116"/>
        <v>50000</v>
      </c>
      <c r="L269" s="8">
        <f t="shared" si="116"/>
        <v>0</v>
      </c>
    </row>
    <row r="270" spans="1:12" x14ac:dyDescent="0.25">
      <c r="A270" s="6" t="s">
        <v>39</v>
      </c>
      <c r="B270" s="7">
        <v>707</v>
      </c>
      <c r="C270" s="10" t="s">
        <v>16</v>
      </c>
      <c r="D270" s="10" t="s">
        <v>32</v>
      </c>
      <c r="E270" s="10" t="s">
        <v>40</v>
      </c>
      <c r="F270" s="7"/>
      <c r="G270" s="8">
        <f t="shared" ref="G270:L270" si="117">SUM(G271:G272)</f>
        <v>50000</v>
      </c>
      <c r="H270" s="8">
        <f t="shared" si="117"/>
        <v>0</v>
      </c>
      <c r="I270" s="8">
        <f t="shared" si="117"/>
        <v>0</v>
      </c>
      <c r="J270" s="8">
        <f t="shared" si="117"/>
        <v>0</v>
      </c>
      <c r="K270" s="8">
        <f t="shared" si="117"/>
        <v>50000</v>
      </c>
      <c r="L270" s="8">
        <f t="shared" si="117"/>
        <v>0</v>
      </c>
    </row>
    <row r="271" spans="1:12" ht="51" x14ac:dyDescent="0.25">
      <c r="A271" s="6" t="s">
        <v>25</v>
      </c>
      <c r="B271" s="7">
        <v>707</v>
      </c>
      <c r="C271" s="10" t="s">
        <v>16</v>
      </c>
      <c r="D271" s="10" t="s">
        <v>32</v>
      </c>
      <c r="E271" s="10" t="s">
        <v>40</v>
      </c>
      <c r="F271" s="7">
        <v>100</v>
      </c>
      <c r="G271" s="8">
        <v>25000</v>
      </c>
      <c r="H271" s="8"/>
      <c r="I271" s="8">
        <v>-770</v>
      </c>
      <c r="J271" s="8"/>
      <c r="K271" s="8">
        <f>G271+I271</f>
        <v>24230</v>
      </c>
      <c r="L271" s="8">
        <f>H271+J271</f>
        <v>0</v>
      </c>
    </row>
    <row r="272" spans="1:12" ht="25.5" x14ac:dyDescent="0.25">
      <c r="A272" s="6" t="s">
        <v>28</v>
      </c>
      <c r="B272" s="7">
        <v>707</v>
      </c>
      <c r="C272" s="10" t="s">
        <v>16</v>
      </c>
      <c r="D272" s="10" t="s">
        <v>32</v>
      </c>
      <c r="E272" s="10" t="s">
        <v>40</v>
      </c>
      <c r="F272" s="7">
        <v>200</v>
      </c>
      <c r="G272" s="8">
        <v>25000</v>
      </c>
      <c r="H272" s="8"/>
      <c r="I272" s="8">
        <v>770</v>
      </c>
      <c r="J272" s="8"/>
      <c r="K272" s="8">
        <f>G272+I272</f>
        <v>25770</v>
      </c>
      <c r="L272" s="8">
        <f>H272+J272</f>
        <v>0</v>
      </c>
    </row>
    <row r="273" spans="1:12" x14ac:dyDescent="0.25">
      <c r="A273" s="11" t="s">
        <v>19</v>
      </c>
      <c r="B273" s="10" t="s">
        <v>312</v>
      </c>
      <c r="C273" s="10" t="s">
        <v>16</v>
      </c>
      <c r="D273" s="10" t="s">
        <v>32</v>
      </c>
      <c r="E273" s="10" t="s">
        <v>20</v>
      </c>
      <c r="F273" s="7"/>
      <c r="G273" s="8">
        <f t="shared" ref="G273:L274" si="118">G274</f>
        <v>5183429.1100000003</v>
      </c>
      <c r="H273" s="8">
        <f t="shared" si="118"/>
        <v>0</v>
      </c>
      <c r="I273" s="8">
        <f t="shared" si="118"/>
        <v>0</v>
      </c>
      <c r="J273" s="8">
        <f t="shared" si="118"/>
        <v>0</v>
      </c>
      <c r="K273" s="8">
        <f t="shared" si="118"/>
        <v>5183429.1100000003</v>
      </c>
      <c r="L273" s="8">
        <f t="shared" si="118"/>
        <v>0</v>
      </c>
    </row>
    <row r="274" spans="1:12" ht="25.5" x14ac:dyDescent="0.25">
      <c r="A274" s="11" t="s">
        <v>21</v>
      </c>
      <c r="B274" s="10" t="s">
        <v>312</v>
      </c>
      <c r="C274" s="10" t="s">
        <v>16</v>
      </c>
      <c r="D274" s="10" t="s">
        <v>32</v>
      </c>
      <c r="E274" s="10" t="s">
        <v>22</v>
      </c>
      <c r="F274" s="7"/>
      <c r="G274" s="8">
        <f>G275</f>
        <v>5183429.1100000003</v>
      </c>
      <c r="H274" s="8">
        <f t="shared" si="118"/>
        <v>0</v>
      </c>
      <c r="I274" s="8">
        <f t="shared" si="118"/>
        <v>0</v>
      </c>
      <c r="J274" s="8">
        <f t="shared" si="118"/>
        <v>0</v>
      </c>
      <c r="K274" s="8">
        <f t="shared" si="118"/>
        <v>5183429.1100000003</v>
      </c>
      <c r="L274" s="8">
        <f t="shared" si="118"/>
        <v>0</v>
      </c>
    </row>
    <row r="275" spans="1:12" ht="25.5" x14ac:dyDescent="0.25">
      <c r="A275" s="6" t="s">
        <v>47</v>
      </c>
      <c r="B275" s="10" t="s">
        <v>312</v>
      </c>
      <c r="C275" s="10" t="s">
        <v>16</v>
      </c>
      <c r="D275" s="10" t="s">
        <v>32</v>
      </c>
      <c r="E275" s="10" t="s">
        <v>48</v>
      </c>
      <c r="F275" s="7"/>
      <c r="G275" s="8">
        <f t="shared" ref="G275:L275" si="119">G276</f>
        <v>5183429.1100000003</v>
      </c>
      <c r="H275" s="8">
        <f t="shared" si="119"/>
        <v>0</v>
      </c>
      <c r="I275" s="8">
        <f t="shared" si="119"/>
        <v>0</v>
      </c>
      <c r="J275" s="8">
        <f t="shared" si="119"/>
        <v>0</v>
      </c>
      <c r="K275" s="8">
        <f t="shared" si="119"/>
        <v>5183429.1100000003</v>
      </c>
      <c r="L275" s="8">
        <f t="shared" si="119"/>
        <v>0</v>
      </c>
    </row>
    <row r="276" spans="1:12" ht="51" x14ac:dyDescent="0.25">
      <c r="A276" s="6" t="s">
        <v>25</v>
      </c>
      <c r="B276" s="10" t="s">
        <v>312</v>
      </c>
      <c r="C276" s="10" t="s">
        <v>16</v>
      </c>
      <c r="D276" s="10" t="s">
        <v>32</v>
      </c>
      <c r="E276" s="10" t="s">
        <v>48</v>
      </c>
      <c r="F276" s="7">
        <v>100</v>
      </c>
      <c r="G276" s="8">
        <f>5132101.73+51327.38</f>
        <v>5183429.1100000003</v>
      </c>
      <c r="H276" s="8"/>
      <c r="I276" s="8"/>
      <c r="J276" s="8"/>
      <c r="K276" s="8">
        <f>G276+I276</f>
        <v>5183429.1100000003</v>
      </c>
      <c r="L276" s="8">
        <f>H276+J276</f>
        <v>0</v>
      </c>
    </row>
    <row r="277" spans="1:12" x14ac:dyDescent="0.25">
      <c r="A277" s="6" t="s">
        <v>58</v>
      </c>
      <c r="B277" s="10" t="s">
        <v>312</v>
      </c>
      <c r="C277" s="10" t="s">
        <v>16</v>
      </c>
      <c r="D277" s="10" t="s">
        <v>59</v>
      </c>
      <c r="E277" s="10"/>
      <c r="F277" s="7"/>
      <c r="G277" s="8">
        <f>G283+G278</f>
        <v>388026.33</v>
      </c>
      <c r="H277" s="8">
        <f>H283+H278</f>
        <v>0</v>
      </c>
      <c r="I277" s="8">
        <f>I283+I278</f>
        <v>26656.400000000001</v>
      </c>
      <c r="J277" s="8">
        <f>J283+J278</f>
        <v>0</v>
      </c>
      <c r="K277" s="8">
        <f>K283+K278</f>
        <v>414682.73</v>
      </c>
      <c r="L277" s="8">
        <f>L283+L278</f>
        <v>0</v>
      </c>
    </row>
    <row r="278" spans="1:12" ht="25.5" x14ac:dyDescent="0.25">
      <c r="A278" s="9" t="s">
        <v>60</v>
      </c>
      <c r="B278" s="10" t="s">
        <v>312</v>
      </c>
      <c r="C278" s="10" t="s">
        <v>16</v>
      </c>
      <c r="D278" s="10" t="s">
        <v>59</v>
      </c>
      <c r="E278" s="10" t="s">
        <v>61</v>
      </c>
      <c r="F278" s="7"/>
      <c r="G278" s="8">
        <f>G279</f>
        <v>52026.33</v>
      </c>
      <c r="H278" s="8">
        <f t="shared" ref="H278:L280" si="120">H279</f>
        <v>0</v>
      </c>
      <c r="I278" s="8">
        <f t="shared" si="120"/>
        <v>22656.400000000001</v>
      </c>
      <c r="J278" s="8">
        <f t="shared" si="120"/>
        <v>0</v>
      </c>
      <c r="K278" s="8">
        <f t="shared" si="120"/>
        <v>74682.73000000001</v>
      </c>
      <c r="L278" s="8">
        <f t="shared" si="120"/>
        <v>0</v>
      </c>
    </row>
    <row r="279" spans="1:12" ht="38.25" x14ac:dyDescent="0.25">
      <c r="A279" s="6" t="s">
        <v>62</v>
      </c>
      <c r="B279" s="10" t="s">
        <v>312</v>
      </c>
      <c r="C279" s="10" t="s">
        <v>16</v>
      </c>
      <c r="D279" s="10" t="s">
        <v>59</v>
      </c>
      <c r="E279" s="10" t="s">
        <v>63</v>
      </c>
      <c r="F279" s="7"/>
      <c r="G279" s="8">
        <f>G280</f>
        <v>52026.33</v>
      </c>
      <c r="H279" s="8">
        <f t="shared" si="120"/>
        <v>0</v>
      </c>
      <c r="I279" s="8">
        <f t="shared" si="120"/>
        <v>22656.400000000001</v>
      </c>
      <c r="J279" s="8">
        <f t="shared" si="120"/>
        <v>0</v>
      </c>
      <c r="K279" s="8">
        <f t="shared" si="120"/>
        <v>74682.73000000001</v>
      </c>
      <c r="L279" s="8">
        <f t="shared" si="120"/>
        <v>0</v>
      </c>
    </row>
    <row r="280" spans="1:12" ht="38.25" x14ac:dyDescent="0.25">
      <c r="A280" s="6" t="s">
        <v>64</v>
      </c>
      <c r="B280" s="10" t="s">
        <v>312</v>
      </c>
      <c r="C280" s="10" t="s">
        <v>16</v>
      </c>
      <c r="D280" s="10" t="s">
        <v>59</v>
      </c>
      <c r="E280" s="10" t="s">
        <v>65</v>
      </c>
      <c r="F280" s="7"/>
      <c r="G280" s="8">
        <f>G281</f>
        <v>52026.33</v>
      </c>
      <c r="H280" s="8">
        <f t="shared" si="120"/>
        <v>0</v>
      </c>
      <c r="I280" s="8">
        <f t="shared" si="120"/>
        <v>22656.400000000001</v>
      </c>
      <c r="J280" s="8">
        <f t="shared" si="120"/>
        <v>0</v>
      </c>
      <c r="K280" s="8">
        <f t="shared" si="120"/>
        <v>74682.73000000001</v>
      </c>
      <c r="L280" s="8">
        <f t="shared" si="120"/>
        <v>0</v>
      </c>
    </row>
    <row r="281" spans="1:12" ht="63.75" x14ac:dyDescent="0.25">
      <c r="A281" s="6" t="s">
        <v>66</v>
      </c>
      <c r="B281" s="10" t="s">
        <v>312</v>
      </c>
      <c r="C281" s="10" t="s">
        <v>16</v>
      </c>
      <c r="D281" s="10" t="s">
        <v>59</v>
      </c>
      <c r="E281" s="10" t="s">
        <v>67</v>
      </c>
      <c r="F281" s="7"/>
      <c r="G281" s="8">
        <f>SUM(G282:G282)</f>
        <v>52026.33</v>
      </c>
      <c r="H281" s="8">
        <f>SUM(H282:H282)</f>
        <v>0</v>
      </c>
      <c r="I281" s="8">
        <f>SUM(I282:I282)</f>
        <v>22656.400000000001</v>
      </c>
      <c r="J281" s="8">
        <f>SUM(J282:J282)</f>
        <v>0</v>
      </c>
      <c r="K281" s="8">
        <f>SUM(K282:K282)</f>
        <v>74682.73000000001</v>
      </c>
      <c r="L281" s="8">
        <f>SUM(L282:L282)</f>
        <v>0</v>
      </c>
    </row>
    <row r="282" spans="1:12" ht="25.5" x14ac:dyDescent="0.25">
      <c r="A282" s="31" t="s">
        <v>68</v>
      </c>
      <c r="B282" s="25" t="s">
        <v>312</v>
      </c>
      <c r="C282" s="10" t="s">
        <v>16</v>
      </c>
      <c r="D282" s="10" t="s">
        <v>59</v>
      </c>
      <c r="E282" s="10" t="s">
        <v>67</v>
      </c>
      <c r="F282" s="32" t="s">
        <v>172</v>
      </c>
      <c r="G282" s="8">
        <v>52026.33</v>
      </c>
      <c r="H282" s="8"/>
      <c r="I282" s="8">
        <v>22656.400000000001</v>
      </c>
      <c r="J282" s="8"/>
      <c r="K282" s="8">
        <f>G282+I282</f>
        <v>74682.73000000001</v>
      </c>
      <c r="L282" s="8">
        <f>H282+J282</f>
        <v>0</v>
      </c>
    </row>
    <row r="283" spans="1:12" ht="25.5" x14ac:dyDescent="0.25">
      <c r="A283" s="6" t="s">
        <v>33</v>
      </c>
      <c r="B283" s="10" t="s">
        <v>312</v>
      </c>
      <c r="C283" s="10" t="s">
        <v>16</v>
      </c>
      <c r="D283" s="10" t="s">
        <v>59</v>
      </c>
      <c r="E283" s="10" t="s">
        <v>34</v>
      </c>
      <c r="F283" s="7"/>
      <c r="G283" s="8">
        <f t="shared" ref="G283:L283" si="121">G284+G288</f>
        <v>336000</v>
      </c>
      <c r="H283" s="8">
        <f t="shared" si="121"/>
        <v>0</v>
      </c>
      <c r="I283" s="8">
        <f t="shared" si="121"/>
        <v>4000</v>
      </c>
      <c r="J283" s="8">
        <f t="shared" si="121"/>
        <v>0</v>
      </c>
      <c r="K283" s="8">
        <f t="shared" si="121"/>
        <v>340000</v>
      </c>
      <c r="L283" s="8">
        <f t="shared" si="121"/>
        <v>0</v>
      </c>
    </row>
    <row r="284" spans="1:12" ht="38.25" x14ac:dyDescent="0.25">
      <c r="A284" s="6" t="s">
        <v>69</v>
      </c>
      <c r="B284" s="10" t="s">
        <v>312</v>
      </c>
      <c r="C284" s="10" t="s">
        <v>16</v>
      </c>
      <c r="D284" s="10" t="s">
        <v>59</v>
      </c>
      <c r="E284" s="10" t="s">
        <v>70</v>
      </c>
      <c r="F284" s="7"/>
      <c r="G284" s="8">
        <f>G285</f>
        <v>290000</v>
      </c>
      <c r="H284" s="8">
        <f>H285</f>
        <v>0</v>
      </c>
      <c r="I284" s="8">
        <f t="shared" ref="I284:L285" si="122">I285</f>
        <v>0</v>
      </c>
      <c r="J284" s="8">
        <f t="shared" si="122"/>
        <v>0</v>
      </c>
      <c r="K284" s="8">
        <f t="shared" si="122"/>
        <v>290000</v>
      </c>
      <c r="L284" s="8">
        <f t="shared" si="122"/>
        <v>0</v>
      </c>
    </row>
    <row r="285" spans="1:12" ht="63.75" x14ac:dyDescent="0.25">
      <c r="A285" s="6" t="s">
        <v>71</v>
      </c>
      <c r="B285" s="10" t="s">
        <v>312</v>
      </c>
      <c r="C285" s="10" t="s">
        <v>16</v>
      </c>
      <c r="D285" s="10" t="s">
        <v>59</v>
      </c>
      <c r="E285" s="10" t="s">
        <v>72</v>
      </c>
      <c r="F285" s="7"/>
      <c r="G285" s="8">
        <f>G286</f>
        <v>290000</v>
      </c>
      <c r="H285" s="8">
        <f>H286</f>
        <v>0</v>
      </c>
      <c r="I285" s="8">
        <f t="shared" si="122"/>
        <v>0</v>
      </c>
      <c r="J285" s="8">
        <f t="shared" si="122"/>
        <v>0</v>
      </c>
      <c r="K285" s="8">
        <f t="shared" si="122"/>
        <v>290000</v>
      </c>
      <c r="L285" s="8">
        <f t="shared" si="122"/>
        <v>0</v>
      </c>
    </row>
    <row r="286" spans="1:12" ht="38.25" x14ac:dyDescent="0.25">
      <c r="A286" s="12" t="s">
        <v>73</v>
      </c>
      <c r="B286" s="10" t="s">
        <v>312</v>
      </c>
      <c r="C286" s="10" t="s">
        <v>16</v>
      </c>
      <c r="D286" s="10" t="s">
        <v>59</v>
      </c>
      <c r="E286" s="10" t="s">
        <v>74</v>
      </c>
      <c r="F286" s="7"/>
      <c r="G286" s="8">
        <f t="shared" ref="G286:L286" si="123">G287</f>
        <v>290000</v>
      </c>
      <c r="H286" s="8">
        <f t="shared" si="123"/>
        <v>0</v>
      </c>
      <c r="I286" s="8">
        <f t="shared" si="123"/>
        <v>0</v>
      </c>
      <c r="J286" s="8">
        <f t="shared" si="123"/>
        <v>0</v>
      </c>
      <c r="K286" s="8">
        <f t="shared" si="123"/>
        <v>290000</v>
      </c>
      <c r="L286" s="8">
        <f t="shared" si="123"/>
        <v>0</v>
      </c>
    </row>
    <row r="287" spans="1:12" ht="25.5" x14ac:dyDescent="0.25">
      <c r="A287" s="6" t="s">
        <v>28</v>
      </c>
      <c r="B287" s="10" t="s">
        <v>312</v>
      </c>
      <c r="C287" s="10" t="s">
        <v>16</v>
      </c>
      <c r="D287" s="10" t="s">
        <v>59</v>
      </c>
      <c r="E287" s="10" t="s">
        <v>74</v>
      </c>
      <c r="F287" s="7">
        <v>200</v>
      </c>
      <c r="G287" s="8">
        <v>290000</v>
      </c>
      <c r="H287" s="8"/>
      <c r="I287" s="8"/>
      <c r="J287" s="8"/>
      <c r="K287" s="8">
        <f>G287+I287</f>
        <v>290000</v>
      </c>
      <c r="L287" s="8">
        <f>H287+J287</f>
        <v>0</v>
      </c>
    </row>
    <row r="288" spans="1:12" ht="25.5" x14ac:dyDescent="0.25">
      <c r="A288" s="6" t="s">
        <v>300</v>
      </c>
      <c r="B288" s="10" t="s">
        <v>312</v>
      </c>
      <c r="C288" s="10" t="s">
        <v>16</v>
      </c>
      <c r="D288" s="10" t="s">
        <v>59</v>
      </c>
      <c r="E288" s="10" t="s">
        <v>36</v>
      </c>
      <c r="F288" s="7"/>
      <c r="G288" s="8">
        <f>+G289</f>
        <v>46000</v>
      </c>
      <c r="H288" s="8">
        <f t="shared" ref="H288:L289" si="124">+H289</f>
        <v>0</v>
      </c>
      <c r="I288" s="8">
        <f t="shared" si="124"/>
        <v>4000</v>
      </c>
      <c r="J288" s="8">
        <f t="shared" si="124"/>
        <v>0</v>
      </c>
      <c r="K288" s="8">
        <f t="shared" si="124"/>
        <v>50000</v>
      </c>
      <c r="L288" s="8">
        <f t="shared" si="124"/>
        <v>0</v>
      </c>
    </row>
    <row r="289" spans="1:12" ht="51" x14ac:dyDescent="0.25">
      <c r="A289" s="6" t="s">
        <v>44</v>
      </c>
      <c r="B289" s="10" t="s">
        <v>312</v>
      </c>
      <c r="C289" s="10" t="s">
        <v>16</v>
      </c>
      <c r="D289" s="10" t="s">
        <v>59</v>
      </c>
      <c r="E289" s="10" t="s">
        <v>45</v>
      </c>
      <c r="F289" s="7"/>
      <c r="G289" s="8">
        <f>+G290</f>
        <v>46000</v>
      </c>
      <c r="H289" s="8">
        <f t="shared" si="124"/>
        <v>0</v>
      </c>
      <c r="I289" s="8">
        <f t="shared" si="124"/>
        <v>4000</v>
      </c>
      <c r="J289" s="8">
        <f t="shared" si="124"/>
        <v>0</v>
      </c>
      <c r="K289" s="8">
        <f t="shared" si="124"/>
        <v>50000</v>
      </c>
      <c r="L289" s="8">
        <f t="shared" si="124"/>
        <v>0</v>
      </c>
    </row>
    <row r="290" spans="1:12" x14ac:dyDescent="0.25">
      <c r="A290" s="6" t="s">
        <v>84</v>
      </c>
      <c r="B290" s="10" t="s">
        <v>312</v>
      </c>
      <c r="C290" s="10" t="s">
        <v>16</v>
      </c>
      <c r="D290" s="10" t="s">
        <v>59</v>
      </c>
      <c r="E290" s="10" t="s">
        <v>85</v>
      </c>
      <c r="F290" s="7"/>
      <c r="G290" s="8">
        <f>SUM(G291:G291)</f>
        <v>46000</v>
      </c>
      <c r="H290" s="8">
        <f>SUM(H291:H291)</f>
        <v>0</v>
      </c>
      <c r="I290" s="8">
        <f>SUM(I291:I291)</f>
        <v>4000</v>
      </c>
      <c r="J290" s="8">
        <f>SUM(J291:J291)</f>
        <v>0</v>
      </c>
      <c r="K290" s="8">
        <f>SUM(K291:K291)</f>
        <v>50000</v>
      </c>
      <c r="L290" s="8">
        <f>SUM(L291:L291)</f>
        <v>0</v>
      </c>
    </row>
    <row r="291" spans="1:12" ht="25.5" x14ac:dyDescent="0.25">
      <c r="A291" s="6" t="s">
        <v>28</v>
      </c>
      <c r="B291" s="10" t="s">
        <v>312</v>
      </c>
      <c r="C291" s="10" t="s">
        <v>16</v>
      </c>
      <c r="D291" s="10" t="s">
        <v>59</v>
      </c>
      <c r="E291" s="10" t="s">
        <v>85</v>
      </c>
      <c r="F291" s="7">
        <v>200</v>
      </c>
      <c r="G291" s="8">
        <v>46000</v>
      </c>
      <c r="H291" s="8"/>
      <c r="I291" s="8">
        <f>4000</f>
        <v>4000</v>
      </c>
      <c r="J291" s="8"/>
      <c r="K291" s="8">
        <f>G291+I291</f>
        <v>50000</v>
      </c>
      <c r="L291" s="8">
        <f>H291+J291</f>
        <v>0</v>
      </c>
    </row>
    <row r="292" spans="1:12" x14ac:dyDescent="0.25">
      <c r="A292" s="6" t="s">
        <v>161</v>
      </c>
      <c r="B292" s="10" t="s">
        <v>312</v>
      </c>
      <c r="C292" s="10" t="s">
        <v>32</v>
      </c>
      <c r="D292" s="10"/>
      <c r="E292" s="10"/>
      <c r="F292" s="7"/>
      <c r="G292" s="8">
        <f t="shared" ref="G292:L294" si="125">G293</f>
        <v>363785</v>
      </c>
      <c r="H292" s="8">
        <f t="shared" si="125"/>
        <v>363785</v>
      </c>
      <c r="I292" s="8">
        <f t="shared" si="125"/>
        <v>0</v>
      </c>
      <c r="J292" s="8">
        <f t="shared" si="125"/>
        <v>0</v>
      </c>
      <c r="K292" s="8">
        <f t="shared" si="125"/>
        <v>363785</v>
      </c>
      <c r="L292" s="8">
        <f t="shared" si="125"/>
        <v>363785</v>
      </c>
    </row>
    <row r="293" spans="1:12" x14ac:dyDescent="0.25">
      <c r="A293" s="6" t="s">
        <v>313</v>
      </c>
      <c r="B293" s="10" t="s">
        <v>312</v>
      </c>
      <c r="C293" s="10" t="s">
        <v>32</v>
      </c>
      <c r="D293" s="10" t="s">
        <v>244</v>
      </c>
      <c r="E293" s="10"/>
      <c r="F293" s="7"/>
      <c r="G293" s="8">
        <f t="shared" si="125"/>
        <v>363785</v>
      </c>
      <c r="H293" s="8">
        <f t="shared" si="125"/>
        <v>363785</v>
      </c>
      <c r="I293" s="8">
        <f t="shared" si="125"/>
        <v>0</v>
      </c>
      <c r="J293" s="8">
        <f t="shared" si="125"/>
        <v>0</v>
      </c>
      <c r="K293" s="8">
        <f t="shared" si="125"/>
        <v>363785</v>
      </c>
      <c r="L293" s="8">
        <f t="shared" si="125"/>
        <v>363785</v>
      </c>
    </row>
    <row r="294" spans="1:12" ht="25.5" x14ac:dyDescent="0.25">
      <c r="A294" s="31" t="s">
        <v>207</v>
      </c>
      <c r="B294" s="10" t="s">
        <v>312</v>
      </c>
      <c r="C294" s="10" t="s">
        <v>32</v>
      </c>
      <c r="D294" s="10" t="s">
        <v>244</v>
      </c>
      <c r="E294" s="10" t="s">
        <v>61</v>
      </c>
      <c r="F294" s="7"/>
      <c r="G294" s="8">
        <f>G295</f>
        <v>363785</v>
      </c>
      <c r="H294" s="8">
        <f t="shared" si="125"/>
        <v>363785</v>
      </c>
      <c r="I294" s="8">
        <f t="shared" si="125"/>
        <v>0</v>
      </c>
      <c r="J294" s="8">
        <f t="shared" si="125"/>
        <v>0</v>
      </c>
      <c r="K294" s="8">
        <f t="shared" si="125"/>
        <v>363785</v>
      </c>
      <c r="L294" s="8">
        <f t="shared" si="125"/>
        <v>363785</v>
      </c>
    </row>
    <row r="295" spans="1:12" ht="25.5" x14ac:dyDescent="0.25">
      <c r="A295" s="31" t="s">
        <v>314</v>
      </c>
      <c r="B295" s="10" t="s">
        <v>312</v>
      </c>
      <c r="C295" s="10" t="s">
        <v>32</v>
      </c>
      <c r="D295" s="10" t="s">
        <v>244</v>
      </c>
      <c r="E295" s="10" t="s">
        <v>315</v>
      </c>
      <c r="F295" s="7"/>
      <c r="G295" s="8">
        <f>+G296</f>
        <v>363785</v>
      </c>
      <c r="H295" s="8">
        <f t="shared" ref="H295:L295" si="126">+H296</f>
        <v>363785</v>
      </c>
      <c r="I295" s="8">
        <f t="shared" si="126"/>
        <v>0</v>
      </c>
      <c r="J295" s="8">
        <f t="shared" si="126"/>
        <v>0</v>
      </c>
      <c r="K295" s="8">
        <f t="shared" si="126"/>
        <v>363785</v>
      </c>
      <c r="L295" s="8">
        <f t="shared" si="126"/>
        <v>363785</v>
      </c>
    </row>
    <row r="296" spans="1:12" ht="76.5" x14ac:dyDescent="0.25">
      <c r="A296" s="6" t="s">
        <v>319</v>
      </c>
      <c r="B296" s="10" t="s">
        <v>312</v>
      </c>
      <c r="C296" s="10" t="s">
        <v>32</v>
      </c>
      <c r="D296" s="10" t="s">
        <v>244</v>
      </c>
      <c r="E296" s="10" t="s">
        <v>320</v>
      </c>
      <c r="F296" s="7"/>
      <c r="G296" s="8">
        <f>G297</f>
        <v>363785</v>
      </c>
      <c r="H296" s="8">
        <f t="shared" ref="H296:L297" si="127">H297</f>
        <v>363785</v>
      </c>
      <c r="I296" s="8">
        <f t="shared" si="127"/>
        <v>0</v>
      </c>
      <c r="J296" s="8">
        <f t="shared" si="127"/>
        <v>0</v>
      </c>
      <c r="K296" s="8">
        <f t="shared" si="127"/>
        <v>363785</v>
      </c>
      <c r="L296" s="8">
        <f t="shared" si="127"/>
        <v>363785</v>
      </c>
    </row>
    <row r="297" spans="1:12" ht="76.5" x14ac:dyDescent="0.25">
      <c r="A297" s="6" t="s">
        <v>318</v>
      </c>
      <c r="B297" s="10" t="s">
        <v>312</v>
      </c>
      <c r="C297" s="10" t="s">
        <v>32</v>
      </c>
      <c r="D297" s="10" t="s">
        <v>244</v>
      </c>
      <c r="E297" s="10" t="s">
        <v>321</v>
      </c>
      <c r="F297" s="7"/>
      <c r="G297" s="8">
        <f>G298</f>
        <v>363785</v>
      </c>
      <c r="H297" s="8">
        <f t="shared" si="127"/>
        <v>363785</v>
      </c>
      <c r="I297" s="8">
        <f t="shared" si="127"/>
        <v>0</v>
      </c>
      <c r="J297" s="8">
        <f t="shared" si="127"/>
        <v>0</v>
      </c>
      <c r="K297" s="8">
        <f t="shared" si="127"/>
        <v>363785</v>
      </c>
      <c r="L297" s="8">
        <f t="shared" si="127"/>
        <v>363785</v>
      </c>
    </row>
    <row r="298" spans="1:12" x14ac:dyDescent="0.25">
      <c r="A298" s="6" t="s">
        <v>57</v>
      </c>
      <c r="B298" s="10" t="s">
        <v>312</v>
      </c>
      <c r="C298" s="10" t="s">
        <v>32</v>
      </c>
      <c r="D298" s="10" t="s">
        <v>244</v>
      </c>
      <c r="E298" s="10" t="s">
        <v>321</v>
      </c>
      <c r="F298" s="7">
        <v>800</v>
      </c>
      <c r="G298" s="8">
        <v>363785</v>
      </c>
      <c r="H298" s="8">
        <v>363785</v>
      </c>
      <c r="I298" s="8">
        <v>0</v>
      </c>
      <c r="J298" s="8">
        <v>0</v>
      </c>
      <c r="K298" s="8">
        <f>G298+I298</f>
        <v>363785</v>
      </c>
      <c r="L298" s="8">
        <f>H298+J298</f>
        <v>363785</v>
      </c>
    </row>
    <row r="299" spans="1:12" x14ac:dyDescent="0.25">
      <c r="A299" s="6" t="s">
        <v>210</v>
      </c>
      <c r="B299" s="10" t="s">
        <v>312</v>
      </c>
      <c r="C299" s="10" t="s">
        <v>56</v>
      </c>
      <c r="D299" s="10"/>
      <c r="E299" s="10"/>
      <c r="F299" s="7"/>
      <c r="G299" s="8">
        <f>G300+G323+G381+G397+G350</f>
        <v>1643311948.76</v>
      </c>
      <c r="H299" s="8">
        <f>H300+H323+H381+H397+H350</f>
        <v>965485960.9000001</v>
      </c>
      <c r="I299" s="8">
        <f>I300+I323+I381+I397+I350</f>
        <v>35750865.229999997</v>
      </c>
      <c r="J299" s="8">
        <f>J300+J323+J381+J397+J350</f>
        <v>34378200</v>
      </c>
      <c r="K299" s="8">
        <f>K300+K323+K381+K397+K350</f>
        <v>1679062813.99</v>
      </c>
      <c r="L299" s="8">
        <f>L300+L323+L381+L397+L350</f>
        <v>999864160.9000001</v>
      </c>
    </row>
    <row r="300" spans="1:12" x14ac:dyDescent="0.25">
      <c r="A300" s="6" t="s">
        <v>211</v>
      </c>
      <c r="B300" s="10" t="s">
        <v>312</v>
      </c>
      <c r="C300" s="10" t="s">
        <v>56</v>
      </c>
      <c r="D300" s="10" t="s">
        <v>16</v>
      </c>
      <c r="E300" s="10"/>
      <c r="F300" s="7"/>
      <c r="G300" s="8">
        <f>G301</f>
        <v>764634887.23999989</v>
      </c>
      <c r="H300" s="8">
        <f t="shared" ref="H300:L300" si="128">H301</f>
        <v>435209083.69</v>
      </c>
      <c r="I300" s="8">
        <f t="shared" si="128"/>
        <v>25352036.199999999</v>
      </c>
      <c r="J300" s="8">
        <f t="shared" si="128"/>
        <v>23203500</v>
      </c>
      <c r="K300" s="8">
        <f t="shared" si="128"/>
        <v>789986923.43999994</v>
      </c>
      <c r="L300" s="8">
        <f t="shared" si="128"/>
        <v>458412583.69</v>
      </c>
    </row>
    <row r="301" spans="1:12" ht="25.5" x14ac:dyDescent="0.25">
      <c r="A301" s="6" t="s">
        <v>212</v>
      </c>
      <c r="B301" s="10" t="s">
        <v>312</v>
      </c>
      <c r="C301" s="10" t="s">
        <v>56</v>
      </c>
      <c r="D301" s="10" t="s">
        <v>16</v>
      </c>
      <c r="E301" s="10" t="s">
        <v>213</v>
      </c>
      <c r="F301" s="7"/>
      <c r="G301" s="8">
        <f t="shared" ref="G301:L301" si="129">G302</f>
        <v>764634887.23999989</v>
      </c>
      <c r="H301" s="8">
        <f t="shared" si="129"/>
        <v>435209083.69</v>
      </c>
      <c r="I301" s="8">
        <f t="shared" si="129"/>
        <v>25352036.199999999</v>
      </c>
      <c r="J301" s="8">
        <f t="shared" si="129"/>
        <v>23203500</v>
      </c>
      <c r="K301" s="8">
        <f t="shared" si="129"/>
        <v>789986923.43999994</v>
      </c>
      <c r="L301" s="8">
        <f t="shared" si="129"/>
        <v>458412583.69</v>
      </c>
    </row>
    <row r="302" spans="1:12" ht="25.5" x14ac:dyDescent="0.25">
      <c r="A302" s="6" t="s">
        <v>214</v>
      </c>
      <c r="B302" s="10" t="s">
        <v>312</v>
      </c>
      <c r="C302" s="10" t="s">
        <v>56</v>
      </c>
      <c r="D302" s="10" t="s">
        <v>16</v>
      </c>
      <c r="E302" s="10" t="s">
        <v>215</v>
      </c>
      <c r="F302" s="7"/>
      <c r="G302" s="8">
        <f>G303+G320</f>
        <v>764634887.23999989</v>
      </c>
      <c r="H302" s="8">
        <f t="shared" ref="H302:L302" si="130">H303+H320</f>
        <v>435209083.69</v>
      </c>
      <c r="I302" s="8">
        <f t="shared" si="130"/>
        <v>25352036.199999999</v>
      </c>
      <c r="J302" s="8">
        <f t="shared" si="130"/>
        <v>23203500</v>
      </c>
      <c r="K302" s="8">
        <f t="shared" si="130"/>
        <v>789986923.43999994</v>
      </c>
      <c r="L302" s="8">
        <f t="shared" si="130"/>
        <v>458412583.69</v>
      </c>
    </row>
    <row r="303" spans="1:12" ht="25.5" x14ac:dyDescent="0.25">
      <c r="A303" s="6" t="s">
        <v>322</v>
      </c>
      <c r="B303" s="10" t="s">
        <v>312</v>
      </c>
      <c r="C303" s="10" t="s">
        <v>56</v>
      </c>
      <c r="D303" s="10" t="s">
        <v>16</v>
      </c>
      <c r="E303" s="10" t="s">
        <v>323</v>
      </c>
      <c r="F303" s="7"/>
      <c r="G303" s="8">
        <f>G304+G306+G308+G310+G318+G312+G314+G316</f>
        <v>764534887.23999989</v>
      </c>
      <c r="H303" s="8">
        <f t="shared" ref="H303:L303" si="131">H304+H306+H308+H310+H318+H312+H314+H316</f>
        <v>435209083.69</v>
      </c>
      <c r="I303" s="8">
        <f t="shared" si="131"/>
        <v>25352036.199999999</v>
      </c>
      <c r="J303" s="8">
        <f t="shared" si="131"/>
        <v>23203500</v>
      </c>
      <c r="K303" s="8">
        <f t="shared" si="131"/>
        <v>789886923.43999994</v>
      </c>
      <c r="L303" s="8">
        <f t="shared" si="131"/>
        <v>458412583.69</v>
      </c>
    </row>
    <row r="304" spans="1:12" ht="51" x14ac:dyDescent="0.25">
      <c r="A304" s="6" t="s">
        <v>29</v>
      </c>
      <c r="B304" s="7">
        <v>707</v>
      </c>
      <c r="C304" s="10" t="s">
        <v>56</v>
      </c>
      <c r="D304" s="10" t="s">
        <v>16</v>
      </c>
      <c r="E304" s="10" t="s">
        <v>324</v>
      </c>
      <c r="F304" s="10"/>
      <c r="G304" s="8">
        <f t="shared" ref="G304:L304" si="132">G305</f>
        <v>10000000</v>
      </c>
      <c r="H304" s="8">
        <f t="shared" si="132"/>
        <v>0</v>
      </c>
      <c r="I304" s="8">
        <f t="shared" si="132"/>
        <v>3019936.2</v>
      </c>
      <c r="J304" s="8">
        <f t="shared" si="132"/>
        <v>0</v>
      </c>
      <c r="K304" s="8">
        <f t="shared" si="132"/>
        <v>13019936.199999999</v>
      </c>
      <c r="L304" s="8">
        <f t="shared" si="132"/>
        <v>0</v>
      </c>
    </row>
    <row r="305" spans="1:12" ht="25.5" x14ac:dyDescent="0.25">
      <c r="A305" s="6" t="s">
        <v>68</v>
      </c>
      <c r="B305" s="7">
        <v>707</v>
      </c>
      <c r="C305" s="10" t="s">
        <v>56</v>
      </c>
      <c r="D305" s="10" t="s">
        <v>16</v>
      </c>
      <c r="E305" s="10" t="s">
        <v>324</v>
      </c>
      <c r="F305" s="10" t="s">
        <v>172</v>
      </c>
      <c r="G305" s="8">
        <v>10000000</v>
      </c>
      <c r="H305" s="8"/>
      <c r="I305" s="8">
        <v>3019936.2</v>
      </c>
      <c r="J305" s="8"/>
      <c r="K305" s="8">
        <f>G305+I305</f>
        <v>13019936.199999999</v>
      </c>
      <c r="L305" s="8">
        <f>H305+J305</f>
        <v>0</v>
      </c>
    </row>
    <row r="306" spans="1:12" ht="51" x14ac:dyDescent="0.25">
      <c r="A306" s="6" t="s">
        <v>102</v>
      </c>
      <c r="B306" s="10" t="s">
        <v>312</v>
      </c>
      <c r="C306" s="10" t="s">
        <v>56</v>
      </c>
      <c r="D306" s="10" t="s">
        <v>16</v>
      </c>
      <c r="E306" s="10" t="s">
        <v>325</v>
      </c>
      <c r="F306" s="7"/>
      <c r="G306" s="8">
        <f t="shared" ref="G306:L306" si="133">G307</f>
        <v>21945883.690000001</v>
      </c>
      <c r="H306" s="8">
        <f t="shared" si="133"/>
        <v>21945883.690000001</v>
      </c>
      <c r="I306" s="8">
        <f t="shared" si="133"/>
        <v>4280400</v>
      </c>
      <c r="J306" s="8">
        <f t="shared" si="133"/>
        <v>4280400</v>
      </c>
      <c r="K306" s="8">
        <f t="shared" si="133"/>
        <v>26226283.690000001</v>
      </c>
      <c r="L306" s="8">
        <f t="shared" si="133"/>
        <v>26226283.690000001</v>
      </c>
    </row>
    <row r="307" spans="1:12" ht="25.5" x14ac:dyDescent="0.25">
      <c r="A307" s="6" t="s">
        <v>68</v>
      </c>
      <c r="B307" s="10" t="s">
        <v>312</v>
      </c>
      <c r="C307" s="10" t="s">
        <v>56</v>
      </c>
      <c r="D307" s="10" t="s">
        <v>16</v>
      </c>
      <c r="E307" s="10" t="s">
        <v>325</v>
      </c>
      <c r="F307" s="7">
        <v>600</v>
      </c>
      <c r="G307" s="8">
        <v>21945883.690000001</v>
      </c>
      <c r="H307" s="8">
        <v>21945883.690000001</v>
      </c>
      <c r="I307" s="8">
        <v>4280400</v>
      </c>
      <c r="J307" s="8">
        <v>4280400</v>
      </c>
      <c r="K307" s="8">
        <f>G307+I307</f>
        <v>26226283.690000001</v>
      </c>
      <c r="L307" s="8">
        <f>H307+J307</f>
        <v>26226283.690000001</v>
      </c>
    </row>
    <row r="308" spans="1:12" ht="51" x14ac:dyDescent="0.25">
      <c r="A308" s="6" t="s">
        <v>326</v>
      </c>
      <c r="B308" s="10" t="s">
        <v>312</v>
      </c>
      <c r="C308" s="10" t="s">
        <v>56</v>
      </c>
      <c r="D308" s="10" t="s">
        <v>16</v>
      </c>
      <c r="E308" s="10" t="s">
        <v>327</v>
      </c>
      <c r="F308" s="7"/>
      <c r="G308" s="8">
        <f t="shared" ref="G308:L308" si="134">G309</f>
        <v>413263200</v>
      </c>
      <c r="H308" s="8">
        <f t="shared" si="134"/>
        <v>413263200</v>
      </c>
      <c r="I308" s="8">
        <f t="shared" si="134"/>
        <v>18923100</v>
      </c>
      <c r="J308" s="8">
        <f t="shared" si="134"/>
        <v>18923100</v>
      </c>
      <c r="K308" s="8">
        <f t="shared" si="134"/>
        <v>432186300</v>
      </c>
      <c r="L308" s="8">
        <f t="shared" si="134"/>
        <v>432186300</v>
      </c>
    </row>
    <row r="309" spans="1:12" ht="25.5" x14ac:dyDescent="0.25">
      <c r="A309" s="6" t="s">
        <v>68</v>
      </c>
      <c r="B309" s="10" t="s">
        <v>312</v>
      </c>
      <c r="C309" s="10" t="s">
        <v>56</v>
      </c>
      <c r="D309" s="10" t="s">
        <v>16</v>
      </c>
      <c r="E309" s="10" t="s">
        <v>327</v>
      </c>
      <c r="F309" s="7">
        <v>600</v>
      </c>
      <c r="G309" s="8">
        <v>413263200</v>
      </c>
      <c r="H309" s="8">
        <v>413263200</v>
      </c>
      <c r="I309" s="8">
        <v>18923100</v>
      </c>
      <c r="J309" s="8">
        <v>18923100</v>
      </c>
      <c r="K309" s="8">
        <f>G309+I309</f>
        <v>432186300</v>
      </c>
      <c r="L309" s="8">
        <f>H309+J309</f>
        <v>432186300</v>
      </c>
    </row>
    <row r="310" spans="1:12" ht="38.25" x14ac:dyDescent="0.25">
      <c r="A310" s="13" t="s">
        <v>103</v>
      </c>
      <c r="B310" s="10" t="s">
        <v>312</v>
      </c>
      <c r="C310" s="10" t="s">
        <v>56</v>
      </c>
      <c r="D310" s="10" t="s">
        <v>16</v>
      </c>
      <c r="E310" s="10" t="s">
        <v>328</v>
      </c>
      <c r="F310" s="7"/>
      <c r="G310" s="8">
        <f t="shared" ref="G310:L310" si="135">G311</f>
        <v>173414680.91999999</v>
      </c>
      <c r="H310" s="8">
        <f t="shared" si="135"/>
        <v>0</v>
      </c>
      <c r="I310" s="8">
        <f t="shared" si="135"/>
        <v>-4510624</v>
      </c>
      <c r="J310" s="8">
        <f t="shared" si="135"/>
        <v>0</v>
      </c>
      <c r="K310" s="8">
        <f t="shared" si="135"/>
        <v>168904056.91999999</v>
      </c>
      <c r="L310" s="8">
        <f t="shared" si="135"/>
        <v>0</v>
      </c>
    </row>
    <row r="311" spans="1:12" ht="25.5" x14ac:dyDescent="0.25">
      <c r="A311" s="6" t="s">
        <v>68</v>
      </c>
      <c r="B311" s="10" t="s">
        <v>312</v>
      </c>
      <c r="C311" s="10" t="s">
        <v>56</v>
      </c>
      <c r="D311" s="10" t="s">
        <v>16</v>
      </c>
      <c r="E311" s="10" t="s">
        <v>328</v>
      </c>
      <c r="F311" s="7">
        <v>600</v>
      </c>
      <c r="G311" s="8">
        <v>173414680.91999999</v>
      </c>
      <c r="H311" s="8"/>
      <c r="I311" s="8">
        <f>2209000-6719624</f>
        <v>-4510624</v>
      </c>
      <c r="J311" s="8"/>
      <c r="K311" s="8">
        <f>G311+I311</f>
        <v>168904056.91999999</v>
      </c>
      <c r="L311" s="8">
        <f>H311+J311</f>
        <v>0</v>
      </c>
    </row>
    <row r="312" spans="1:12" ht="25.5" x14ac:dyDescent="0.25">
      <c r="A312" s="13" t="s">
        <v>105</v>
      </c>
      <c r="B312" s="10" t="s">
        <v>312</v>
      </c>
      <c r="C312" s="10" t="s">
        <v>56</v>
      </c>
      <c r="D312" s="10" t="s">
        <v>16</v>
      </c>
      <c r="E312" s="10" t="s">
        <v>329</v>
      </c>
      <c r="F312" s="7"/>
      <c r="G312" s="8">
        <f>G313</f>
        <v>15897036.140000001</v>
      </c>
      <c r="H312" s="8">
        <f t="shared" ref="H312:L312" si="136">H313</f>
        <v>0</v>
      </c>
      <c r="I312" s="8">
        <f t="shared" si="136"/>
        <v>-1433872.96</v>
      </c>
      <c r="J312" s="8">
        <f t="shared" si="136"/>
        <v>0</v>
      </c>
      <c r="K312" s="8">
        <f t="shared" si="136"/>
        <v>14463163.18</v>
      </c>
      <c r="L312" s="8">
        <f t="shared" si="136"/>
        <v>0</v>
      </c>
    </row>
    <row r="313" spans="1:12" ht="25.5" x14ac:dyDescent="0.25">
      <c r="A313" s="6" t="s">
        <v>68</v>
      </c>
      <c r="B313" s="10" t="s">
        <v>312</v>
      </c>
      <c r="C313" s="10" t="s">
        <v>56</v>
      </c>
      <c r="D313" s="10" t="s">
        <v>16</v>
      </c>
      <c r="E313" s="10" t="s">
        <v>329</v>
      </c>
      <c r="F313" s="7">
        <v>600</v>
      </c>
      <c r="G313" s="8">
        <v>15897036.140000001</v>
      </c>
      <c r="H313" s="8"/>
      <c r="I313" s="8">
        <f>-1433872.96</f>
        <v>-1433872.96</v>
      </c>
      <c r="J313" s="8"/>
      <c r="K313" s="8">
        <f t="shared" ref="K313:L317" si="137">G313+I313</f>
        <v>14463163.18</v>
      </c>
      <c r="L313" s="8">
        <f t="shared" si="137"/>
        <v>0</v>
      </c>
    </row>
    <row r="314" spans="1:12" ht="25.5" x14ac:dyDescent="0.25">
      <c r="A314" s="13" t="s">
        <v>107</v>
      </c>
      <c r="B314" s="10" t="s">
        <v>312</v>
      </c>
      <c r="C314" s="10" t="s">
        <v>56</v>
      </c>
      <c r="D314" s="10" t="s">
        <v>16</v>
      </c>
      <c r="E314" s="10" t="s">
        <v>330</v>
      </c>
      <c r="F314" s="7"/>
      <c r="G314" s="8">
        <f>G315</f>
        <v>57185655.060000002</v>
      </c>
      <c r="H314" s="8">
        <f t="shared" ref="H314:L314" si="138">H315</f>
        <v>0</v>
      </c>
      <c r="I314" s="8">
        <f t="shared" si="138"/>
        <v>299657.89</v>
      </c>
      <c r="J314" s="8">
        <f t="shared" si="138"/>
        <v>0</v>
      </c>
      <c r="K314" s="8">
        <f t="shared" si="138"/>
        <v>57485312.950000003</v>
      </c>
      <c r="L314" s="8">
        <f t="shared" si="138"/>
        <v>0</v>
      </c>
    </row>
    <row r="315" spans="1:12" ht="25.5" x14ac:dyDescent="0.25">
      <c r="A315" s="6" t="s">
        <v>68</v>
      </c>
      <c r="B315" s="10" t="s">
        <v>312</v>
      </c>
      <c r="C315" s="10" t="s">
        <v>56</v>
      </c>
      <c r="D315" s="10" t="s">
        <v>16</v>
      </c>
      <c r="E315" s="10" t="s">
        <v>330</v>
      </c>
      <c r="F315" s="7">
        <v>600</v>
      </c>
      <c r="G315" s="8">
        <v>57185655.060000002</v>
      </c>
      <c r="H315" s="8"/>
      <c r="I315" s="8">
        <f>299657.89</f>
        <v>299657.89</v>
      </c>
      <c r="J315" s="8"/>
      <c r="K315" s="8">
        <f t="shared" si="137"/>
        <v>57485312.950000003</v>
      </c>
      <c r="L315" s="8">
        <f t="shared" si="137"/>
        <v>0</v>
      </c>
    </row>
    <row r="316" spans="1:12" ht="25.5" x14ac:dyDescent="0.25">
      <c r="A316" s="13" t="s">
        <v>109</v>
      </c>
      <c r="B316" s="10" t="s">
        <v>312</v>
      </c>
      <c r="C316" s="10" t="s">
        <v>56</v>
      </c>
      <c r="D316" s="10" t="s">
        <v>16</v>
      </c>
      <c r="E316" s="10" t="s">
        <v>331</v>
      </c>
      <c r="F316" s="7"/>
      <c r="G316" s="8">
        <f>G317</f>
        <v>60322378.399999999</v>
      </c>
      <c r="H316" s="8">
        <f t="shared" ref="H316:L316" si="139">H317</f>
        <v>0</v>
      </c>
      <c r="I316" s="8">
        <f t="shared" si="139"/>
        <v>2334215.0700000003</v>
      </c>
      <c r="J316" s="8">
        <f t="shared" si="139"/>
        <v>0</v>
      </c>
      <c r="K316" s="8">
        <f t="shared" si="139"/>
        <v>62656593.469999999</v>
      </c>
      <c r="L316" s="8">
        <f t="shared" si="139"/>
        <v>0</v>
      </c>
    </row>
    <row r="317" spans="1:12" ht="25.5" x14ac:dyDescent="0.25">
      <c r="A317" s="6" t="s">
        <v>68</v>
      </c>
      <c r="B317" s="10" t="s">
        <v>312</v>
      </c>
      <c r="C317" s="10" t="s">
        <v>56</v>
      </c>
      <c r="D317" s="10" t="s">
        <v>16</v>
      </c>
      <c r="E317" s="10" t="s">
        <v>331</v>
      </c>
      <c r="F317" s="7">
        <v>600</v>
      </c>
      <c r="G317" s="8">
        <v>60322378.399999999</v>
      </c>
      <c r="H317" s="8"/>
      <c r="I317" s="8">
        <f>1134215.07+1200000</f>
        <v>2334215.0700000003</v>
      </c>
      <c r="J317" s="8"/>
      <c r="K317" s="8">
        <f t="shared" si="137"/>
        <v>62656593.469999999</v>
      </c>
      <c r="L317" s="8">
        <f t="shared" si="137"/>
        <v>0</v>
      </c>
    </row>
    <row r="318" spans="1:12" ht="38.25" x14ac:dyDescent="0.25">
      <c r="A318" s="6" t="s">
        <v>117</v>
      </c>
      <c r="B318" s="10" t="s">
        <v>312</v>
      </c>
      <c r="C318" s="10" t="s">
        <v>56</v>
      </c>
      <c r="D318" s="10" t="s">
        <v>16</v>
      </c>
      <c r="E318" s="10" t="s">
        <v>332</v>
      </c>
      <c r="F318" s="7"/>
      <c r="G318" s="8">
        <f t="shared" ref="G318:L318" si="140">G319</f>
        <v>12506053.029999999</v>
      </c>
      <c r="H318" s="8">
        <f t="shared" si="140"/>
        <v>0</v>
      </c>
      <c r="I318" s="8">
        <f t="shared" si="140"/>
        <v>2439224</v>
      </c>
      <c r="J318" s="8">
        <f t="shared" si="140"/>
        <v>0</v>
      </c>
      <c r="K318" s="8">
        <f t="shared" si="140"/>
        <v>14945277.029999999</v>
      </c>
      <c r="L318" s="8">
        <f t="shared" si="140"/>
        <v>0</v>
      </c>
    </row>
    <row r="319" spans="1:12" ht="25.5" x14ac:dyDescent="0.25">
      <c r="A319" s="6" t="s">
        <v>68</v>
      </c>
      <c r="B319" s="10" t="s">
        <v>312</v>
      </c>
      <c r="C319" s="10" t="s">
        <v>56</v>
      </c>
      <c r="D319" s="10" t="s">
        <v>16</v>
      </c>
      <c r="E319" s="10" t="s">
        <v>332</v>
      </c>
      <c r="F319" s="7">
        <v>600</v>
      </c>
      <c r="G319" s="8">
        <v>12506053.029999999</v>
      </c>
      <c r="H319" s="8"/>
      <c r="I319" s="8">
        <v>2439224</v>
      </c>
      <c r="J319" s="8"/>
      <c r="K319" s="8">
        <f>G319+I319</f>
        <v>14945277.029999999</v>
      </c>
      <c r="L319" s="8">
        <f>H319+J319</f>
        <v>0</v>
      </c>
    </row>
    <row r="320" spans="1:12" ht="38.25" x14ac:dyDescent="0.25">
      <c r="A320" s="6" t="s">
        <v>333</v>
      </c>
      <c r="B320" s="10" t="s">
        <v>312</v>
      </c>
      <c r="C320" s="10" t="s">
        <v>56</v>
      </c>
      <c r="D320" s="10" t="s">
        <v>16</v>
      </c>
      <c r="E320" s="10" t="s">
        <v>334</v>
      </c>
      <c r="F320" s="7"/>
      <c r="G320" s="8">
        <f>G321</f>
        <v>100000</v>
      </c>
      <c r="H320" s="8">
        <f t="shared" ref="H320:L321" si="141">H321</f>
        <v>0</v>
      </c>
      <c r="I320" s="8">
        <f t="shared" si="141"/>
        <v>0</v>
      </c>
      <c r="J320" s="8">
        <f t="shared" si="141"/>
        <v>0</v>
      </c>
      <c r="K320" s="8">
        <f t="shared" si="141"/>
        <v>100000</v>
      </c>
      <c r="L320" s="8">
        <f t="shared" si="141"/>
        <v>0</v>
      </c>
    </row>
    <row r="321" spans="1:12" ht="25.5" x14ac:dyDescent="0.25">
      <c r="A321" s="6" t="s">
        <v>335</v>
      </c>
      <c r="B321" s="10" t="s">
        <v>312</v>
      </c>
      <c r="C321" s="10" t="s">
        <v>56</v>
      </c>
      <c r="D321" s="10" t="s">
        <v>16</v>
      </c>
      <c r="E321" s="10" t="s">
        <v>336</v>
      </c>
      <c r="F321" s="7"/>
      <c r="G321" s="8">
        <f>G322</f>
        <v>100000</v>
      </c>
      <c r="H321" s="8">
        <f t="shared" si="141"/>
        <v>0</v>
      </c>
      <c r="I321" s="8">
        <f t="shared" si="141"/>
        <v>0</v>
      </c>
      <c r="J321" s="8">
        <f t="shared" si="141"/>
        <v>0</v>
      </c>
      <c r="K321" s="8">
        <f t="shared" si="141"/>
        <v>100000</v>
      </c>
      <c r="L321" s="8">
        <f t="shared" si="141"/>
        <v>0</v>
      </c>
    </row>
    <row r="322" spans="1:12" ht="25.5" x14ac:dyDescent="0.25">
      <c r="A322" s="6" t="s">
        <v>68</v>
      </c>
      <c r="B322" s="10" t="s">
        <v>312</v>
      </c>
      <c r="C322" s="10" t="s">
        <v>56</v>
      </c>
      <c r="D322" s="10" t="s">
        <v>16</v>
      </c>
      <c r="E322" s="10" t="s">
        <v>336</v>
      </c>
      <c r="F322" s="7">
        <v>600</v>
      </c>
      <c r="G322" s="8">
        <v>100000</v>
      </c>
      <c r="H322" s="8"/>
      <c r="I322" s="8"/>
      <c r="J322" s="8"/>
      <c r="K322" s="8">
        <f>G322+I322</f>
        <v>100000</v>
      </c>
      <c r="L322" s="8">
        <f>H322+J322</f>
        <v>0</v>
      </c>
    </row>
    <row r="323" spans="1:12" x14ac:dyDescent="0.25">
      <c r="A323" s="6" t="s">
        <v>227</v>
      </c>
      <c r="B323" s="10" t="s">
        <v>312</v>
      </c>
      <c r="C323" s="10" t="s">
        <v>56</v>
      </c>
      <c r="D323" s="10" t="s">
        <v>18</v>
      </c>
      <c r="E323" s="10"/>
      <c r="F323" s="7"/>
      <c r="G323" s="8">
        <f t="shared" ref="G323:L323" si="142">G324</f>
        <v>637578225.72000003</v>
      </c>
      <c r="H323" s="8">
        <f t="shared" si="142"/>
        <v>521825800</v>
      </c>
      <c r="I323" s="8">
        <f t="shared" si="142"/>
        <v>13522286.82</v>
      </c>
      <c r="J323" s="8">
        <f t="shared" si="142"/>
        <v>11174700</v>
      </c>
      <c r="K323" s="8">
        <f t="shared" si="142"/>
        <v>651100512.53999996</v>
      </c>
      <c r="L323" s="8">
        <f t="shared" si="142"/>
        <v>533000500</v>
      </c>
    </row>
    <row r="324" spans="1:12" ht="25.5" x14ac:dyDescent="0.25">
      <c r="A324" s="6" t="s">
        <v>212</v>
      </c>
      <c r="B324" s="10" t="s">
        <v>312</v>
      </c>
      <c r="C324" s="10" t="s">
        <v>56</v>
      </c>
      <c r="D324" s="10" t="s">
        <v>18</v>
      </c>
      <c r="E324" s="10" t="s">
        <v>213</v>
      </c>
      <c r="F324" s="7"/>
      <c r="G324" s="8">
        <f>G325+G342</f>
        <v>637578225.72000003</v>
      </c>
      <c r="H324" s="8">
        <f>H325+H342</f>
        <v>521825800</v>
      </c>
      <c r="I324" s="8">
        <f>I325+I342</f>
        <v>13522286.82</v>
      </c>
      <c r="J324" s="8">
        <f>J325+J342</f>
        <v>11174700</v>
      </c>
      <c r="K324" s="8">
        <f>K325+K342</f>
        <v>651100512.53999996</v>
      </c>
      <c r="L324" s="8">
        <f>L325+L342</f>
        <v>533000500</v>
      </c>
    </row>
    <row r="325" spans="1:12" ht="25.5" x14ac:dyDescent="0.25">
      <c r="A325" s="6" t="s">
        <v>337</v>
      </c>
      <c r="B325" s="10" t="s">
        <v>312</v>
      </c>
      <c r="C325" s="10" t="s">
        <v>56</v>
      </c>
      <c r="D325" s="10" t="s">
        <v>18</v>
      </c>
      <c r="E325" s="10" t="s">
        <v>215</v>
      </c>
      <c r="F325" s="7"/>
      <c r="G325" s="8">
        <f>G326+G339</f>
        <v>604141086.72000003</v>
      </c>
      <c r="H325" s="8">
        <f>H326+H339</f>
        <v>492420400</v>
      </c>
      <c r="I325" s="8">
        <f>I326+I339</f>
        <v>12127586.82</v>
      </c>
      <c r="J325" s="8">
        <f>J326+J339</f>
        <v>9780000</v>
      </c>
      <c r="K325" s="8">
        <f>K326+K339</f>
        <v>616268673.53999996</v>
      </c>
      <c r="L325" s="8">
        <f>L326+L339</f>
        <v>502200400</v>
      </c>
    </row>
    <row r="326" spans="1:12" ht="25.5" x14ac:dyDescent="0.25">
      <c r="A326" s="6" t="s">
        <v>322</v>
      </c>
      <c r="B326" s="10" t="s">
        <v>312</v>
      </c>
      <c r="C326" s="10" t="s">
        <v>56</v>
      </c>
      <c r="D326" s="10" t="s">
        <v>18</v>
      </c>
      <c r="E326" s="10" t="s">
        <v>323</v>
      </c>
      <c r="F326" s="7"/>
      <c r="G326" s="8">
        <f>G327+G329+G337+G331+G333+G335</f>
        <v>604041086.72000003</v>
      </c>
      <c r="H326" s="8">
        <f t="shared" ref="H326:L326" si="143">H327+H329+H337+H331+H333+H335</f>
        <v>492420400</v>
      </c>
      <c r="I326" s="8">
        <f t="shared" si="143"/>
        <v>12127586.82</v>
      </c>
      <c r="J326" s="8">
        <f t="shared" si="143"/>
        <v>9780000</v>
      </c>
      <c r="K326" s="8">
        <f t="shared" si="143"/>
        <v>616168673.53999996</v>
      </c>
      <c r="L326" s="8">
        <f t="shared" si="143"/>
        <v>502200400</v>
      </c>
    </row>
    <row r="327" spans="1:12" ht="51" x14ac:dyDescent="0.25">
      <c r="A327" s="6" t="s">
        <v>29</v>
      </c>
      <c r="B327" s="7">
        <v>707</v>
      </c>
      <c r="C327" s="10" t="s">
        <v>56</v>
      </c>
      <c r="D327" s="10" t="s">
        <v>18</v>
      </c>
      <c r="E327" s="10" t="s">
        <v>324</v>
      </c>
      <c r="F327" s="10"/>
      <c r="G327" s="8">
        <f t="shared" ref="G327:L327" si="144">G328</f>
        <v>5000000</v>
      </c>
      <c r="H327" s="8">
        <f t="shared" si="144"/>
        <v>0</v>
      </c>
      <c r="I327" s="8">
        <f t="shared" si="144"/>
        <v>2067586.82</v>
      </c>
      <c r="J327" s="8">
        <f t="shared" si="144"/>
        <v>0</v>
      </c>
      <c r="K327" s="8">
        <f t="shared" si="144"/>
        <v>7067586.8200000003</v>
      </c>
      <c r="L327" s="8">
        <f t="shared" si="144"/>
        <v>0</v>
      </c>
    </row>
    <row r="328" spans="1:12" ht="25.5" x14ac:dyDescent="0.25">
      <c r="A328" s="6" t="s">
        <v>68</v>
      </c>
      <c r="B328" s="7">
        <v>707</v>
      </c>
      <c r="C328" s="10" t="s">
        <v>56</v>
      </c>
      <c r="D328" s="10" t="s">
        <v>18</v>
      </c>
      <c r="E328" s="10" t="s">
        <v>324</v>
      </c>
      <c r="F328" s="10" t="s">
        <v>172</v>
      </c>
      <c r="G328" s="8">
        <v>5000000</v>
      </c>
      <c r="H328" s="8"/>
      <c r="I328" s="8">
        <v>2067586.82</v>
      </c>
      <c r="J328" s="8"/>
      <c r="K328" s="8">
        <f>G328+I328</f>
        <v>7067586.8200000003</v>
      </c>
      <c r="L328" s="8">
        <f>H328+J328</f>
        <v>0</v>
      </c>
    </row>
    <row r="329" spans="1:12" ht="51" x14ac:dyDescent="0.25">
      <c r="A329" s="6" t="s">
        <v>326</v>
      </c>
      <c r="B329" s="10" t="s">
        <v>312</v>
      </c>
      <c r="C329" s="10" t="s">
        <v>56</v>
      </c>
      <c r="D329" s="10" t="s">
        <v>18</v>
      </c>
      <c r="E329" s="10" t="s">
        <v>327</v>
      </c>
      <c r="F329" s="7"/>
      <c r="G329" s="8">
        <f t="shared" ref="G329:L329" si="145">G330</f>
        <v>492420400</v>
      </c>
      <c r="H329" s="8">
        <f t="shared" si="145"/>
        <v>492420400</v>
      </c>
      <c r="I329" s="8">
        <f t="shared" si="145"/>
        <v>9780000</v>
      </c>
      <c r="J329" s="8">
        <f t="shared" si="145"/>
        <v>9780000</v>
      </c>
      <c r="K329" s="8">
        <f t="shared" si="145"/>
        <v>502200400</v>
      </c>
      <c r="L329" s="8">
        <f t="shared" si="145"/>
        <v>502200400</v>
      </c>
    </row>
    <row r="330" spans="1:12" ht="25.5" x14ac:dyDescent="0.25">
      <c r="A330" s="6" t="s">
        <v>68</v>
      </c>
      <c r="B330" s="10" t="s">
        <v>312</v>
      </c>
      <c r="C330" s="10" t="s">
        <v>56</v>
      </c>
      <c r="D330" s="10" t="s">
        <v>18</v>
      </c>
      <c r="E330" s="10" t="s">
        <v>327</v>
      </c>
      <c r="F330" s="7">
        <v>600</v>
      </c>
      <c r="G330" s="8">
        <v>492420400</v>
      </c>
      <c r="H330" s="8">
        <v>492420400</v>
      </c>
      <c r="I330" s="8">
        <v>9780000</v>
      </c>
      <c r="J330" s="8">
        <v>9780000</v>
      </c>
      <c r="K330" s="8">
        <f>G330+I330</f>
        <v>502200400</v>
      </c>
      <c r="L330" s="8">
        <f>H330+J330</f>
        <v>502200400</v>
      </c>
    </row>
    <row r="331" spans="1:12" ht="25.5" x14ac:dyDescent="0.25">
      <c r="A331" s="13" t="s">
        <v>105</v>
      </c>
      <c r="B331" s="10" t="s">
        <v>312</v>
      </c>
      <c r="C331" s="10" t="s">
        <v>56</v>
      </c>
      <c r="D331" s="10" t="s">
        <v>18</v>
      </c>
      <c r="E331" s="10" t="s">
        <v>329</v>
      </c>
      <c r="F331" s="7"/>
      <c r="G331" s="8">
        <f>G332</f>
        <v>17224577.41</v>
      </c>
      <c r="H331" s="8">
        <f t="shared" ref="H331:L331" si="146">H332</f>
        <v>0</v>
      </c>
      <c r="I331" s="8">
        <f t="shared" si="146"/>
        <v>1725005.99</v>
      </c>
      <c r="J331" s="8">
        <f t="shared" si="146"/>
        <v>0</v>
      </c>
      <c r="K331" s="8">
        <f t="shared" si="146"/>
        <v>18949583.399999999</v>
      </c>
      <c r="L331" s="8">
        <f t="shared" si="146"/>
        <v>0</v>
      </c>
    </row>
    <row r="332" spans="1:12" ht="25.5" x14ac:dyDescent="0.25">
      <c r="A332" s="6" t="s">
        <v>68</v>
      </c>
      <c r="B332" s="10" t="s">
        <v>312</v>
      </c>
      <c r="C332" s="10" t="s">
        <v>56</v>
      </c>
      <c r="D332" s="10" t="s">
        <v>18</v>
      </c>
      <c r="E332" s="10" t="s">
        <v>329</v>
      </c>
      <c r="F332" s="7">
        <v>600</v>
      </c>
      <c r="G332" s="8">
        <v>17224577.41</v>
      </c>
      <c r="H332" s="8"/>
      <c r="I332" s="8">
        <f>1445005.99+280000</f>
        <v>1725005.99</v>
      </c>
      <c r="J332" s="8"/>
      <c r="K332" s="8">
        <f t="shared" ref="K332:L336" si="147">G332+I332</f>
        <v>18949583.399999999</v>
      </c>
      <c r="L332" s="8">
        <f t="shared" si="147"/>
        <v>0</v>
      </c>
    </row>
    <row r="333" spans="1:12" ht="25.5" x14ac:dyDescent="0.25">
      <c r="A333" s="13" t="s">
        <v>107</v>
      </c>
      <c r="B333" s="10" t="s">
        <v>312</v>
      </c>
      <c r="C333" s="10" t="s">
        <v>56</v>
      </c>
      <c r="D333" s="10" t="s">
        <v>18</v>
      </c>
      <c r="E333" s="10" t="s">
        <v>330</v>
      </c>
      <c r="F333" s="7"/>
      <c r="G333" s="8">
        <f>G334</f>
        <v>58722786.270000003</v>
      </c>
      <c r="H333" s="8">
        <f t="shared" ref="H333:L333" si="148">H334</f>
        <v>0</v>
      </c>
      <c r="I333" s="8">
        <f t="shared" si="148"/>
        <v>3609048.76</v>
      </c>
      <c r="J333" s="8">
        <f t="shared" si="148"/>
        <v>0</v>
      </c>
      <c r="K333" s="8">
        <f t="shared" si="148"/>
        <v>62331835.030000001</v>
      </c>
      <c r="L333" s="8">
        <f t="shared" si="148"/>
        <v>0</v>
      </c>
    </row>
    <row r="334" spans="1:12" ht="25.5" x14ac:dyDescent="0.25">
      <c r="A334" s="6" t="s">
        <v>68</v>
      </c>
      <c r="B334" s="10" t="s">
        <v>312</v>
      </c>
      <c r="C334" s="10" t="s">
        <v>56</v>
      </c>
      <c r="D334" s="10" t="s">
        <v>18</v>
      </c>
      <c r="E334" s="10" t="s">
        <v>330</v>
      </c>
      <c r="F334" s="7">
        <v>600</v>
      </c>
      <c r="G334" s="8">
        <v>58722786.270000003</v>
      </c>
      <c r="H334" s="8"/>
      <c r="I334" s="8">
        <f>3609048.76</f>
        <v>3609048.76</v>
      </c>
      <c r="J334" s="8"/>
      <c r="K334" s="8">
        <f t="shared" si="147"/>
        <v>62331835.030000001</v>
      </c>
      <c r="L334" s="8">
        <f t="shared" si="147"/>
        <v>0</v>
      </c>
    </row>
    <row r="335" spans="1:12" ht="25.5" x14ac:dyDescent="0.25">
      <c r="A335" s="13" t="s">
        <v>109</v>
      </c>
      <c r="B335" s="10" t="s">
        <v>312</v>
      </c>
      <c r="C335" s="10" t="s">
        <v>56</v>
      </c>
      <c r="D335" s="10" t="s">
        <v>18</v>
      </c>
      <c r="E335" s="10" t="s">
        <v>331</v>
      </c>
      <c r="F335" s="7"/>
      <c r="G335" s="8">
        <f>G336</f>
        <v>29823323.039999999</v>
      </c>
      <c r="H335" s="8">
        <f t="shared" ref="H335:L335" si="149">H336</f>
        <v>0</v>
      </c>
      <c r="I335" s="8">
        <f t="shared" si="149"/>
        <v>-5054054.75</v>
      </c>
      <c r="J335" s="8">
        <f t="shared" si="149"/>
        <v>0</v>
      </c>
      <c r="K335" s="8">
        <f t="shared" si="149"/>
        <v>24769268.289999999</v>
      </c>
      <c r="L335" s="8">
        <f t="shared" si="149"/>
        <v>0</v>
      </c>
    </row>
    <row r="336" spans="1:12" ht="25.5" x14ac:dyDescent="0.25">
      <c r="A336" s="6" t="s">
        <v>68</v>
      </c>
      <c r="B336" s="10" t="s">
        <v>312</v>
      </c>
      <c r="C336" s="10" t="s">
        <v>56</v>
      </c>
      <c r="D336" s="10" t="s">
        <v>18</v>
      </c>
      <c r="E336" s="10" t="s">
        <v>331</v>
      </c>
      <c r="F336" s="7">
        <v>600</v>
      </c>
      <c r="G336" s="8">
        <v>29823323.039999999</v>
      </c>
      <c r="H336" s="8"/>
      <c r="I336" s="8">
        <f>-5054054.75</f>
        <v>-5054054.75</v>
      </c>
      <c r="J336" s="8"/>
      <c r="K336" s="8">
        <f t="shared" si="147"/>
        <v>24769268.289999999</v>
      </c>
      <c r="L336" s="8">
        <f t="shared" si="147"/>
        <v>0</v>
      </c>
    </row>
    <row r="337" spans="1:12" x14ac:dyDescent="0.25">
      <c r="A337" s="6" t="s">
        <v>338</v>
      </c>
      <c r="B337" s="10" t="s">
        <v>312</v>
      </c>
      <c r="C337" s="10" t="s">
        <v>56</v>
      </c>
      <c r="D337" s="10" t="s">
        <v>18</v>
      </c>
      <c r="E337" s="10" t="s">
        <v>339</v>
      </c>
      <c r="F337" s="7"/>
      <c r="G337" s="8">
        <f t="shared" ref="G337:L337" si="150">G338</f>
        <v>850000</v>
      </c>
      <c r="H337" s="8">
        <f t="shared" si="150"/>
        <v>0</v>
      </c>
      <c r="I337" s="8">
        <f t="shared" si="150"/>
        <v>0</v>
      </c>
      <c r="J337" s="8">
        <f t="shared" si="150"/>
        <v>0</v>
      </c>
      <c r="K337" s="8">
        <f t="shared" si="150"/>
        <v>850000</v>
      </c>
      <c r="L337" s="8">
        <f t="shared" si="150"/>
        <v>0</v>
      </c>
    </row>
    <row r="338" spans="1:12" ht="25.5" x14ac:dyDescent="0.25">
      <c r="A338" s="6" t="s">
        <v>68</v>
      </c>
      <c r="B338" s="10" t="s">
        <v>312</v>
      </c>
      <c r="C338" s="10" t="s">
        <v>56</v>
      </c>
      <c r="D338" s="10" t="s">
        <v>18</v>
      </c>
      <c r="E338" s="10" t="s">
        <v>339</v>
      </c>
      <c r="F338" s="7">
        <v>600</v>
      </c>
      <c r="G338" s="8">
        <v>850000</v>
      </c>
      <c r="H338" s="8"/>
      <c r="I338" s="8"/>
      <c r="J338" s="8"/>
      <c r="K338" s="8">
        <f>G338+I338</f>
        <v>850000</v>
      </c>
      <c r="L338" s="8">
        <f>H338+J338</f>
        <v>0</v>
      </c>
    </row>
    <row r="339" spans="1:12" ht="38.25" x14ac:dyDescent="0.25">
      <c r="A339" s="6" t="s">
        <v>333</v>
      </c>
      <c r="B339" s="10" t="s">
        <v>312</v>
      </c>
      <c r="C339" s="10" t="s">
        <v>56</v>
      </c>
      <c r="D339" s="10" t="s">
        <v>18</v>
      </c>
      <c r="E339" s="10" t="s">
        <v>334</v>
      </c>
      <c r="F339" s="7"/>
      <c r="G339" s="8">
        <f>+G340</f>
        <v>100000</v>
      </c>
      <c r="H339" s="8">
        <f t="shared" ref="H339:L339" si="151">+H340</f>
        <v>0</v>
      </c>
      <c r="I339" s="8">
        <f t="shared" si="151"/>
        <v>0</v>
      </c>
      <c r="J339" s="8">
        <f t="shared" si="151"/>
        <v>0</v>
      </c>
      <c r="K339" s="8">
        <f t="shared" si="151"/>
        <v>100000</v>
      </c>
      <c r="L339" s="8">
        <f t="shared" si="151"/>
        <v>0</v>
      </c>
    </row>
    <row r="340" spans="1:12" ht="25.5" x14ac:dyDescent="0.25">
      <c r="A340" s="6" t="s">
        <v>335</v>
      </c>
      <c r="B340" s="10" t="s">
        <v>312</v>
      </c>
      <c r="C340" s="10" t="s">
        <v>56</v>
      </c>
      <c r="D340" s="10" t="s">
        <v>18</v>
      </c>
      <c r="E340" s="10" t="s">
        <v>336</v>
      </c>
      <c r="F340" s="7"/>
      <c r="G340" s="8">
        <f t="shared" ref="G340:L340" si="152">G341</f>
        <v>100000</v>
      </c>
      <c r="H340" s="8">
        <f t="shared" si="152"/>
        <v>0</v>
      </c>
      <c r="I340" s="8">
        <f t="shared" si="152"/>
        <v>0</v>
      </c>
      <c r="J340" s="8">
        <f t="shared" si="152"/>
        <v>0</v>
      </c>
      <c r="K340" s="8">
        <f t="shared" si="152"/>
        <v>100000</v>
      </c>
      <c r="L340" s="8">
        <f t="shared" si="152"/>
        <v>0</v>
      </c>
    </row>
    <row r="341" spans="1:12" ht="25.5" x14ac:dyDescent="0.25">
      <c r="A341" s="6" t="s">
        <v>68</v>
      </c>
      <c r="B341" s="10" t="s">
        <v>312</v>
      </c>
      <c r="C341" s="10" t="s">
        <v>56</v>
      </c>
      <c r="D341" s="10" t="s">
        <v>18</v>
      </c>
      <c r="E341" s="10" t="s">
        <v>336</v>
      </c>
      <c r="F341" s="7">
        <v>600</v>
      </c>
      <c r="G341" s="8">
        <v>100000</v>
      </c>
      <c r="H341" s="8"/>
      <c r="I341" s="8"/>
      <c r="J341" s="8"/>
      <c r="K341" s="8">
        <f>G341+I341</f>
        <v>100000</v>
      </c>
      <c r="L341" s="8">
        <f>H341+J341</f>
        <v>0</v>
      </c>
    </row>
    <row r="342" spans="1:12" x14ac:dyDescent="0.25">
      <c r="A342" s="6" t="s">
        <v>340</v>
      </c>
      <c r="B342" s="10" t="s">
        <v>312</v>
      </c>
      <c r="C342" s="10" t="s">
        <v>56</v>
      </c>
      <c r="D342" s="10" t="s">
        <v>18</v>
      </c>
      <c r="E342" s="10" t="s">
        <v>341</v>
      </c>
      <c r="F342" s="7"/>
      <c r="G342" s="8">
        <f t="shared" ref="G342:L342" si="153">G343</f>
        <v>33437139</v>
      </c>
      <c r="H342" s="8">
        <f t="shared" si="153"/>
        <v>29405400</v>
      </c>
      <c r="I342" s="8">
        <f t="shared" si="153"/>
        <v>1394700</v>
      </c>
      <c r="J342" s="8">
        <f t="shared" si="153"/>
        <v>1394700</v>
      </c>
      <c r="K342" s="8">
        <f t="shared" si="153"/>
        <v>34831839</v>
      </c>
      <c r="L342" s="8">
        <f t="shared" si="153"/>
        <v>30800100</v>
      </c>
    </row>
    <row r="343" spans="1:12" ht="25.5" x14ac:dyDescent="0.25">
      <c r="A343" s="6" t="s">
        <v>342</v>
      </c>
      <c r="B343" s="10" t="s">
        <v>312</v>
      </c>
      <c r="C343" s="10" t="s">
        <v>56</v>
      </c>
      <c r="D343" s="10" t="s">
        <v>18</v>
      </c>
      <c r="E343" s="10" t="s">
        <v>343</v>
      </c>
      <c r="F343" s="7"/>
      <c r="G343" s="8">
        <f t="shared" ref="G343:L343" si="154">G344+G346+G348</f>
        <v>33437139</v>
      </c>
      <c r="H343" s="8">
        <f t="shared" si="154"/>
        <v>29405400</v>
      </c>
      <c r="I343" s="8">
        <f t="shared" si="154"/>
        <v>1394700</v>
      </c>
      <c r="J343" s="8">
        <f t="shared" si="154"/>
        <v>1394700</v>
      </c>
      <c r="K343" s="8">
        <f t="shared" si="154"/>
        <v>34831839</v>
      </c>
      <c r="L343" s="8">
        <f t="shared" si="154"/>
        <v>30800100</v>
      </c>
    </row>
    <row r="344" spans="1:12" ht="63.75" x14ac:dyDescent="0.25">
      <c r="A344" s="6" t="s">
        <v>344</v>
      </c>
      <c r="B344" s="10" t="s">
        <v>312</v>
      </c>
      <c r="C344" s="10" t="s">
        <v>56</v>
      </c>
      <c r="D344" s="10" t="s">
        <v>18</v>
      </c>
      <c r="E344" s="10" t="s">
        <v>345</v>
      </c>
      <c r="F344" s="7"/>
      <c r="G344" s="8">
        <f t="shared" ref="G344:L344" si="155">G345</f>
        <v>2069200</v>
      </c>
      <c r="H344" s="8">
        <f t="shared" si="155"/>
        <v>2069200</v>
      </c>
      <c r="I344" s="8">
        <f t="shared" si="155"/>
        <v>0</v>
      </c>
      <c r="J344" s="8">
        <f t="shared" si="155"/>
        <v>0</v>
      </c>
      <c r="K344" s="8">
        <f t="shared" si="155"/>
        <v>2069200</v>
      </c>
      <c r="L344" s="8">
        <f t="shared" si="155"/>
        <v>2069200</v>
      </c>
    </row>
    <row r="345" spans="1:12" ht="25.5" x14ac:dyDescent="0.25">
      <c r="A345" s="6" t="s">
        <v>68</v>
      </c>
      <c r="B345" s="10" t="s">
        <v>312</v>
      </c>
      <c r="C345" s="10" t="s">
        <v>56</v>
      </c>
      <c r="D345" s="10" t="s">
        <v>18</v>
      </c>
      <c r="E345" s="10" t="s">
        <v>345</v>
      </c>
      <c r="F345" s="7">
        <v>600</v>
      </c>
      <c r="G345" s="8">
        <v>2069200</v>
      </c>
      <c r="H345" s="8">
        <v>2069200</v>
      </c>
      <c r="I345" s="8"/>
      <c r="J345" s="8"/>
      <c r="K345" s="8">
        <f t="shared" ref="K345:L347" si="156">G345+I345</f>
        <v>2069200</v>
      </c>
      <c r="L345" s="8">
        <f t="shared" si="156"/>
        <v>2069200</v>
      </c>
    </row>
    <row r="346" spans="1:12" ht="25.5" x14ac:dyDescent="0.25">
      <c r="A346" s="6" t="s">
        <v>346</v>
      </c>
      <c r="B346" s="10" t="s">
        <v>312</v>
      </c>
      <c r="C346" s="10" t="s">
        <v>56</v>
      </c>
      <c r="D346" s="10" t="s">
        <v>18</v>
      </c>
      <c r="E346" s="10" t="s">
        <v>347</v>
      </c>
      <c r="F346" s="7"/>
      <c r="G346" s="8">
        <f>G347</f>
        <v>27336200</v>
      </c>
      <c r="H346" s="8">
        <f>H347</f>
        <v>27336200</v>
      </c>
      <c r="I346" s="8">
        <f>I347</f>
        <v>1394700</v>
      </c>
      <c r="J346" s="8">
        <f>J347</f>
        <v>1394700</v>
      </c>
      <c r="K346" s="8">
        <f t="shared" si="156"/>
        <v>28730900</v>
      </c>
      <c r="L346" s="8">
        <f t="shared" si="156"/>
        <v>28730900</v>
      </c>
    </row>
    <row r="347" spans="1:12" ht="25.5" x14ac:dyDescent="0.25">
      <c r="A347" s="6" t="s">
        <v>68</v>
      </c>
      <c r="B347" s="10" t="s">
        <v>312</v>
      </c>
      <c r="C347" s="10" t="s">
        <v>56</v>
      </c>
      <c r="D347" s="10" t="s">
        <v>18</v>
      </c>
      <c r="E347" s="10" t="s">
        <v>347</v>
      </c>
      <c r="F347" s="7">
        <v>600</v>
      </c>
      <c r="G347" s="8">
        <f>27338900-2700</f>
        <v>27336200</v>
      </c>
      <c r="H347" s="8">
        <f>27338900-2700</f>
        <v>27336200</v>
      </c>
      <c r="I347" s="8">
        <v>1394700</v>
      </c>
      <c r="J347" s="8">
        <v>1394700</v>
      </c>
      <c r="K347" s="8">
        <f t="shared" si="156"/>
        <v>28730900</v>
      </c>
      <c r="L347" s="8">
        <f t="shared" si="156"/>
        <v>28730900</v>
      </c>
    </row>
    <row r="348" spans="1:12" ht="63.75" x14ac:dyDescent="0.25">
      <c r="A348" s="6" t="s">
        <v>348</v>
      </c>
      <c r="B348" s="10" t="s">
        <v>312</v>
      </c>
      <c r="C348" s="10" t="s">
        <v>56</v>
      </c>
      <c r="D348" s="10" t="s">
        <v>18</v>
      </c>
      <c r="E348" s="10" t="s">
        <v>349</v>
      </c>
      <c r="F348" s="7"/>
      <c r="G348" s="8">
        <f t="shared" ref="G348:L348" si="157">G349</f>
        <v>4031739</v>
      </c>
      <c r="H348" s="8">
        <f t="shared" si="157"/>
        <v>0</v>
      </c>
      <c r="I348" s="8">
        <f t="shared" si="157"/>
        <v>0</v>
      </c>
      <c r="J348" s="8">
        <f t="shared" si="157"/>
        <v>0</v>
      </c>
      <c r="K348" s="8">
        <f t="shared" si="157"/>
        <v>4031739</v>
      </c>
      <c r="L348" s="8">
        <f t="shared" si="157"/>
        <v>0</v>
      </c>
    </row>
    <row r="349" spans="1:12" ht="25.5" x14ac:dyDescent="0.25">
      <c r="A349" s="6" t="s">
        <v>68</v>
      </c>
      <c r="B349" s="10" t="s">
        <v>312</v>
      </c>
      <c r="C349" s="10" t="s">
        <v>56</v>
      </c>
      <c r="D349" s="10" t="s">
        <v>18</v>
      </c>
      <c r="E349" s="10" t="s">
        <v>349</v>
      </c>
      <c r="F349" s="7">
        <v>600</v>
      </c>
      <c r="G349" s="8">
        <v>4031739</v>
      </c>
      <c r="H349" s="8"/>
      <c r="I349" s="8"/>
      <c r="J349" s="8"/>
      <c r="K349" s="8">
        <f>G349+I349</f>
        <v>4031739</v>
      </c>
      <c r="L349" s="8">
        <f>H349+J349</f>
        <v>0</v>
      </c>
    </row>
    <row r="350" spans="1:12" x14ac:dyDescent="0.25">
      <c r="A350" s="6" t="s">
        <v>350</v>
      </c>
      <c r="B350" s="10" t="s">
        <v>312</v>
      </c>
      <c r="C350" s="10" t="s">
        <v>56</v>
      </c>
      <c r="D350" s="10" t="s">
        <v>119</v>
      </c>
      <c r="E350" s="10"/>
      <c r="F350" s="7"/>
      <c r="G350" s="8">
        <f>G361+G356+G351</f>
        <v>140765317.59</v>
      </c>
      <c r="H350" s="8">
        <f>H361+H356+H351</f>
        <v>6328360.21</v>
      </c>
      <c r="I350" s="8">
        <f>I361+I356+I351</f>
        <v>-3371457.79</v>
      </c>
      <c r="J350" s="8">
        <f>J361+J356+J351</f>
        <v>0</v>
      </c>
      <c r="K350" s="8">
        <f>K361+K356+K351</f>
        <v>137393859.79999998</v>
      </c>
      <c r="L350" s="8">
        <f>L361+L356+L351</f>
        <v>6328360.21</v>
      </c>
    </row>
    <row r="351" spans="1:12" ht="25.5" x14ac:dyDescent="0.25">
      <c r="A351" s="9" t="s">
        <v>60</v>
      </c>
      <c r="B351" s="7">
        <v>707</v>
      </c>
      <c r="C351" s="10" t="s">
        <v>56</v>
      </c>
      <c r="D351" s="10" t="s">
        <v>119</v>
      </c>
      <c r="E351" s="10" t="s">
        <v>61</v>
      </c>
      <c r="F351" s="10"/>
      <c r="G351" s="8">
        <f>G352</f>
        <v>1598631.41</v>
      </c>
      <c r="H351" s="8">
        <f t="shared" ref="H351:L352" si="158">H352</f>
        <v>1018328.21</v>
      </c>
      <c r="I351" s="8">
        <f t="shared" si="158"/>
        <v>0</v>
      </c>
      <c r="J351" s="8">
        <f t="shared" si="158"/>
        <v>0</v>
      </c>
      <c r="K351" s="8">
        <f t="shared" si="158"/>
        <v>1598631.41</v>
      </c>
      <c r="L351" s="8">
        <f t="shared" si="158"/>
        <v>1018328.21</v>
      </c>
    </row>
    <row r="352" spans="1:12" x14ac:dyDescent="0.25">
      <c r="A352" s="6" t="s">
        <v>351</v>
      </c>
      <c r="B352" s="7">
        <v>707</v>
      </c>
      <c r="C352" s="10" t="s">
        <v>56</v>
      </c>
      <c r="D352" s="10" t="s">
        <v>119</v>
      </c>
      <c r="E352" s="10" t="s">
        <v>269</v>
      </c>
      <c r="F352" s="10"/>
      <c r="G352" s="8">
        <f>G353</f>
        <v>1598631.41</v>
      </c>
      <c r="H352" s="8">
        <f t="shared" si="158"/>
        <v>1018328.21</v>
      </c>
      <c r="I352" s="8">
        <f t="shared" si="158"/>
        <v>0</v>
      </c>
      <c r="J352" s="8">
        <f t="shared" si="158"/>
        <v>0</v>
      </c>
      <c r="K352" s="8">
        <f t="shared" si="158"/>
        <v>1598631.41</v>
      </c>
      <c r="L352" s="8">
        <f t="shared" si="158"/>
        <v>1018328.21</v>
      </c>
    </row>
    <row r="353" spans="1:12" ht="25.5" x14ac:dyDescent="0.25">
      <c r="A353" s="6" t="s">
        <v>352</v>
      </c>
      <c r="B353" s="7">
        <v>707</v>
      </c>
      <c r="C353" s="10" t="s">
        <v>56</v>
      </c>
      <c r="D353" s="10" t="s">
        <v>119</v>
      </c>
      <c r="E353" s="10" t="s">
        <v>353</v>
      </c>
      <c r="F353" s="10"/>
      <c r="G353" s="8">
        <f>+G354</f>
        <v>1598631.41</v>
      </c>
      <c r="H353" s="8">
        <f t="shared" ref="H353:L353" si="159">+H354</f>
        <v>1018328.21</v>
      </c>
      <c r="I353" s="8">
        <f t="shared" si="159"/>
        <v>0</v>
      </c>
      <c r="J353" s="8">
        <f t="shared" si="159"/>
        <v>0</v>
      </c>
      <c r="K353" s="8">
        <f t="shared" si="159"/>
        <v>1598631.41</v>
      </c>
      <c r="L353" s="8">
        <f t="shared" si="159"/>
        <v>1018328.21</v>
      </c>
    </row>
    <row r="354" spans="1:12" ht="38.25" x14ac:dyDescent="0.25">
      <c r="A354" s="6" t="s">
        <v>354</v>
      </c>
      <c r="B354" s="7">
        <v>707</v>
      </c>
      <c r="C354" s="10" t="s">
        <v>56</v>
      </c>
      <c r="D354" s="10" t="s">
        <v>119</v>
      </c>
      <c r="E354" s="10" t="s">
        <v>355</v>
      </c>
      <c r="F354" s="10"/>
      <c r="G354" s="8">
        <f t="shared" ref="G354:L354" si="160">G355</f>
        <v>1598631.41</v>
      </c>
      <c r="H354" s="8">
        <f t="shared" si="160"/>
        <v>1018328.21</v>
      </c>
      <c r="I354" s="8">
        <f t="shared" si="160"/>
        <v>0</v>
      </c>
      <c r="J354" s="8">
        <f t="shared" si="160"/>
        <v>0</v>
      </c>
      <c r="K354" s="8">
        <f t="shared" si="160"/>
        <v>1598631.41</v>
      </c>
      <c r="L354" s="8">
        <f t="shared" si="160"/>
        <v>1018328.21</v>
      </c>
    </row>
    <row r="355" spans="1:12" ht="25.5" x14ac:dyDescent="0.25">
      <c r="A355" s="6" t="s">
        <v>68</v>
      </c>
      <c r="B355" s="7">
        <v>707</v>
      </c>
      <c r="C355" s="10" t="s">
        <v>56</v>
      </c>
      <c r="D355" s="10" t="s">
        <v>119</v>
      </c>
      <c r="E355" s="10" t="s">
        <v>355</v>
      </c>
      <c r="F355" s="10" t="s">
        <v>172</v>
      </c>
      <c r="G355" s="8">
        <f>1018328.21+580302.2+1</f>
        <v>1598631.41</v>
      </c>
      <c r="H355" s="8">
        <f>1018328.21</f>
        <v>1018328.21</v>
      </c>
      <c r="I355" s="8"/>
      <c r="J355" s="8"/>
      <c r="K355" s="8">
        <f>G355+I355</f>
        <v>1598631.41</v>
      </c>
      <c r="L355" s="8">
        <f>H355+J355</f>
        <v>1018328.21</v>
      </c>
    </row>
    <row r="356" spans="1:12" ht="25.5" x14ac:dyDescent="0.25">
      <c r="A356" s="6" t="s">
        <v>278</v>
      </c>
      <c r="B356" s="10" t="s">
        <v>312</v>
      </c>
      <c r="C356" s="10" t="s">
        <v>56</v>
      </c>
      <c r="D356" s="10" t="s">
        <v>119</v>
      </c>
      <c r="E356" s="10" t="s">
        <v>179</v>
      </c>
      <c r="F356" s="7"/>
      <c r="G356" s="8">
        <f>G357</f>
        <v>109843.2</v>
      </c>
      <c r="H356" s="8">
        <f t="shared" ref="H356:L359" si="161">H357</f>
        <v>0</v>
      </c>
      <c r="I356" s="8">
        <f t="shared" si="161"/>
        <v>0</v>
      </c>
      <c r="J356" s="8">
        <f t="shared" si="161"/>
        <v>0</v>
      </c>
      <c r="K356" s="8">
        <f t="shared" si="161"/>
        <v>109843.2</v>
      </c>
      <c r="L356" s="8">
        <f t="shared" si="161"/>
        <v>0</v>
      </c>
    </row>
    <row r="357" spans="1:12" ht="25.5" x14ac:dyDescent="0.25">
      <c r="A357" s="6" t="s">
        <v>279</v>
      </c>
      <c r="B357" s="10" t="s">
        <v>312</v>
      </c>
      <c r="C357" s="10" t="s">
        <v>56</v>
      </c>
      <c r="D357" s="10" t="s">
        <v>119</v>
      </c>
      <c r="E357" s="10" t="s">
        <v>280</v>
      </c>
      <c r="F357" s="7"/>
      <c r="G357" s="8">
        <f>G358</f>
        <v>109843.2</v>
      </c>
      <c r="H357" s="8">
        <f t="shared" si="161"/>
        <v>0</v>
      </c>
      <c r="I357" s="8">
        <f t="shared" si="161"/>
        <v>0</v>
      </c>
      <c r="J357" s="8">
        <f t="shared" si="161"/>
        <v>0</v>
      </c>
      <c r="K357" s="8">
        <f t="shared" si="161"/>
        <v>109843.2</v>
      </c>
      <c r="L357" s="8">
        <f t="shared" si="161"/>
        <v>0</v>
      </c>
    </row>
    <row r="358" spans="1:12" ht="38.25" x14ac:dyDescent="0.25">
      <c r="A358" s="14" t="s">
        <v>281</v>
      </c>
      <c r="B358" s="10" t="s">
        <v>312</v>
      </c>
      <c r="C358" s="10" t="s">
        <v>56</v>
      </c>
      <c r="D358" s="10" t="s">
        <v>119</v>
      </c>
      <c r="E358" s="10" t="s">
        <v>282</v>
      </c>
      <c r="F358" s="7"/>
      <c r="G358" s="8">
        <f>G359</f>
        <v>109843.2</v>
      </c>
      <c r="H358" s="8">
        <f t="shared" si="161"/>
        <v>0</v>
      </c>
      <c r="I358" s="8">
        <f t="shared" si="161"/>
        <v>0</v>
      </c>
      <c r="J358" s="8">
        <f t="shared" si="161"/>
        <v>0</v>
      </c>
      <c r="K358" s="8">
        <f t="shared" si="161"/>
        <v>109843.2</v>
      </c>
      <c r="L358" s="8">
        <f t="shared" si="161"/>
        <v>0</v>
      </c>
    </row>
    <row r="359" spans="1:12" ht="25.5" x14ac:dyDescent="0.25">
      <c r="A359" s="13" t="s">
        <v>356</v>
      </c>
      <c r="B359" s="10" t="s">
        <v>312</v>
      </c>
      <c r="C359" s="10" t="s">
        <v>56</v>
      </c>
      <c r="D359" s="10" t="s">
        <v>119</v>
      </c>
      <c r="E359" s="10" t="s">
        <v>357</v>
      </c>
      <c r="F359" s="7"/>
      <c r="G359" s="8">
        <f>G360</f>
        <v>109843.2</v>
      </c>
      <c r="H359" s="8">
        <f t="shared" si="161"/>
        <v>0</v>
      </c>
      <c r="I359" s="8">
        <f t="shared" si="161"/>
        <v>0</v>
      </c>
      <c r="J359" s="8">
        <f t="shared" si="161"/>
        <v>0</v>
      </c>
      <c r="K359" s="8">
        <f t="shared" si="161"/>
        <v>109843.2</v>
      </c>
      <c r="L359" s="8">
        <f t="shared" si="161"/>
        <v>0</v>
      </c>
    </row>
    <row r="360" spans="1:12" ht="25.5" x14ac:dyDescent="0.25">
      <c r="A360" s="6" t="s">
        <v>68</v>
      </c>
      <c r="B360" s="10" t="s">
        <v>312</v>
      </c>
      <c r="C360" s="10" t="s">
        <v>56</v>
      </c>
      <c r="D360" s="10" t="s">
        <v>119</v>
      </c>
      <c r="E360" s="10" t="s">
        <v>357</v>
      </c>
      <c r="F360" s="7">
        <v>600</v>
      </c>
      <c r="G360" s="8">
        <v>109843.2</v>
      </c>
      <c r="H360" s="8"/>
      <c r="I360" s="8">
        <v>0</v>
      </c>
      <c r="J360" s="8"/>
      <c r="K360" s="8">
        <f>G360+I360</f>
        <v>109843.2</v>
      </c>
      <c r="L360" s="8">
        <f>H360+J360</f>
        <v>0</v>
      </c>
    </row>
    <row r="361" spans="1:12" ht="25.5" x14ac:dyDescent="0.25">
      <c r="A361" s="6" t="s">
        <v>212</v>
      </c>
      <c r="B361" s="10" t="s">
        <v>312</v>
      </c>
      <c r="C361" s="10" t="s">
        <v>56</v>
      </c>
      <c r="D361" s="10" t="s">
        <v>119</v>
      </c>
      <c r="E361" s="10" t="s">
        <v>213</v>
      </c>
      <c r="F361" s="7"/>
      <c r="G361" s="8">
        <f t="shared" ref="G361:L361" si="162">G362</f>
        <v>139056842.98000002</v>
      </c>
      <c r="H361" s="8">
        <f t="shared" si="162"/>
        <v>5310032</v>
      </c>
      <c r="I361" s="8">
        <f t="shared" si="162"/>
        <v>-3371457.79</v>
      </c>
      <c r="J361" s="8">
        <f t="shared" si="162"/>
        <v>0</v>
      </c>
      <c r="K361" s="8">
        <f t="shared" si="162"/>
        <v>135685385.19</v>
      </c>
      <c r="L361" s="8">
        <f t="shared" si="162"/>
        <v>5310032</v>
      </c>
    </row>
    <row r="362" spans="1:12" ht="25.5" x14ac:dyDescent="0.25">
      <c r="A362" s="6" t="s">
        <v>337</v>
      </c>
      <c r="B362" s="10" t="s">
        <v>312</v>
      </c>
      <c r="C362" s="10" t="s">
        <v>56</v>
      </c>
      <c r="D362" s="10" t="s">
        <v>119</v>
      </c>
      <c r="E362" s="10" t="s">
        <v>215</v>
      </c>
      <c r="F362" s="7"/>
      <c r="G362" s="8">
        <f>G363+G378</f>
        <v>139056842.98000002</v>
      </c>
      <c r="H362" s="8">
        <f>H363+H378</f>
        <v>5310032</v>
      </c>
      <c r="I362" s="8">
        <f>I363+I378</f>
        <v>-3371457.79</v>
      </c>
      <c r="J362" s="8">
        <f>J363+J378</f>
        <v>0</v>
      </c>
      <c r="K362" s="8">
        <f>K363+K378</f>
        <v>135685385.19</v>
      </c>
      <c r="L362" s="8">
        <f>L363+L378</f>
        <v>5310032</v>
      </c>
    </row>
    <row r="363" spans="1:12" ht="25.5" x14ac:dyDescent="0.25">
      <c r="A363" s="6" t="s">
        <v>322</v>
      </c>
      <c r="B363" s="10" t="s">
        <v>312</v>
      </c>
      <c r="C363" s="10" t="s">
        <v>56</v>
      </c>
      <c r="D363" s="10" t="s">
        <v>119</v>
      </c>
      <c r="E363" s="10" t="s">
        <v>323</v>
      </c>
      <c r="F363" s="7"/>
      <c r="G363" s="8">
        <f>G364+G368+G366+G376+G370+G372+G374</f>
        <v>138756842.98000002</v>
      </c>
      <c r="H363" s="8">
        <f t="shared" ref="H363:L363" si="163">H364+H368+H366+H376+H370+H372+H374</f>
        <v>5310032</v>
      </c>
      <c r="I363" s="8">
        <f t="shared" si="163"/>
        <v>-3371457.79</v>
      </c>
      <c r="J363" s="8">
        <f t="shared" si="163"/>
        <v>0</v>
      </c>
      <c r="K363" s="8">
        <f t="shared" si="163"/>
        <v>135385385.19</v>
      </c>
      <c r="L363" s="8">
        <f t="shared" si="163"/>
        <v>5310032</v>
      </c>
    </row>
    <row r="364" spans="1:12" ht="51" x14ac:dyDescent="0.25">
      <c r="A364" s="6" t="s">
        <v>29</v>
      </c>
      <c r="B364" s="7">
        <v>707</v>
      </c>
      <c r="C364" s="10" t="s">
        <v>56</v>
      </c>
      <c r="D364" s="10" t="s">
        <v>119</v>
      </c>
      <c r="E364" s="10" t="s">
        <v>324</v>
      </c>
      <c r="F364" s="10"/>
      <c r="G364" s="8">
        <f t="shared" ref="G364:L364" si="164">G365</f>
        <v>1400000</v>
      </c>
      <c r="H364" s="8">
        <f t="shared" si="164"/>
        <v>0</v>
      </c>
      <c r="I364" s="8">
        <f t="shared" si="164"/>
        <v>217542.21</v>
      </c>
      <c r="J364" s="8">
        <f t="shared" si="164"/>
        <v>0</v>
      </c>
      <c r="K364" s="8">
        <f t="shared" si="164"/>
        <v>1617542.21</v>
      </c>
      <c r="L364" s="8">
        <f t="shared" si="164"/>
        <v>0</v>
      </c>
    </row>
    <row r="365" spans="1:12" ht="25.5" x14ac:dyDescent="0.25">
      <c r="A365" s="6" t="s">
        <v>68</v>
      </c>
      <c r="B365" s="7">
        <v>707</v>
      </c>
      <c r="C365" s="10" t="s">
        <v>56</v>
      </c>
      <c r="D365" s="10" t="s">
        <v>119</v>
      </c>
      <c r="E365" s="10" t="s">
        <v>324</v>
      </c>
      <c r="F365" s="10" t="s">
        <v>172</v>
      </c>
      <c r="G365" s="8">
        <v>1400000</v>
      </c>
      <c r="H365" s="8"/>
      <c r="I365" s="8">
        <v>217542.21</v>
      </c>
      <c r="J365" s="8"/>
      <c r="K365" s="8">
        <f>G365+I365</f>
        <v>1617542.21</v>
      </c>
      <c r="L365" s="8">
        <f>H365+J365</f>
        <v>0</v>
      </c>
    </row>
    <row r="366" spans="1:12" ht="51" x14ac:dyDescent="0.25">
      <c r="A366" s="6" t="s">
        <v>102</v>
      </c>
      <c r="B366" s="7">
        <v>707</v>
      </c>
      <c r="C366" s="10" t="s">
        <v>56</v>
      </c>
      <c r="D366" s="10" t="s">
        <v>119</v>
      </c>
      <c r="E366" s="10" t="s">
        <v>325</v>
      </c>
      <c r="F366" s="7"/>
      <c r="G366" s="8">
        <f t="shared" ref="G366:L366" si="165">G367</f>
        <v>5310032</v>
      </c>
      <c r="H366" s="8">
        <f t="shared" si="165"/>
        <v>5310032</v>
      </c>
      <c r="I366" s="8">
        <f t="shared" si="165"/>
        <v>0</v>
      </c>
      <c r="J366" s="8">
        <f t="shared" si="165"/>
        <v>0</v>
      </c>
      <c r="K366" s="8">
        <f t="shared" si="165"/>
        <v>5310032</v>
      </c>
      <c r="L366" s="8">
        <f t="shared" si="165"/>
        <v>5310032</v>
      </c>
    </row>
    <row r="367" spans="1:12" ht="25.5" x14ac:dyDescent="0.25">
      <c r="A367" s="6" t="s">
        <v>68</v>
      </c>
      <c r="B367" s="7">
        <v>707</v>
      </c>
      <c r="C367" s="10" t="s">
        <v>56</v>
      </c>
      <c r="D367" s="10" t="s">
        <v>119</v>
      </c>
      <c r="E367" s="10" t="s">
        <v>325</v>
      </c>
      <c r="F367" s="7">
        <v>600</v>
      </c>
      <c r="G367" s="8">
        <v>5310032</v>
      </c>
      <c r="H367" s="8">
        <v>5310032</v>
      </c>
      <c r="I367" s="8">
        <v>0</v>
      </c>
      <c r="J367" s="8">
        <v>0</v>
      </c>
      <c r="K367" s="8">
        <f>G367+I367</f>
        <v>5310032</v>
      </c>
      <c r="L367" s="8">
        <f>H367+J367</f>
        <v>5310032</v>
      </c>
    </row>
    <row r="368" spans="1:12" ht="38.25" x14ac:dyDescent="0.25">
      <c r="A368" s="13" t="s">
        <v>103</v>
      </c>
      <c r="B368" s="10" t="s">
        <v>312</v>
      </c>
      <c r="C368" s="10" t="s">
        <v>56</v>
      </c>
      <c r="D368" s="10" t="s">
        <v>119</v>
      </c>
      <c r="E368" s="10" t="s">
        <v>328</v>
      </c>
      <c r="F368" s="7"/>
      <c r="G368" s="8">
        <f t="shared" ref="G368:L368" si="166">G369</f>
        <v>102505707.83</v>
      </c>
      <c r="H368" s="8">
        <f t="shared" si="166"/>
        <v>0</v>
      </c>
      <c r="I368" s="8">
        <f t="shared" si="166"/>
        <v>-2209000</v>
      </c>
      <c r="J368" s="8">
        <f t="shared" si="166"/>
        <v>0</v>
      </c>
      <c r="K368" s="8">
        <f t="shared" si="166"/>
        <v>100296707.83</v>
      </c>
      <c r="L368" s="8">
        <f t="shared" si="166"/>
        <v>0</v>
      </c>
    </row>
    <row r="369" spans="1:12" ht="25.5" x14ac:dyDescent="0.25">
      <c r="A369" s="6" t="s">
        <v>68</v>
      </c>
      <c r="B369" s="10" t="s">
        <v>312</v>
      </c>
      <c r="C369" s="10" t="s">
        <v>56</v>
      </c>
      <c r="D369" s="10" t="s">
        <v>119</v>
      </c>
      <c r="E369" s="10" t="s">
        <v>328</v>
      </c>
      <c r="F369" s="7">
        <v>600</v>
      </c>
      <c r="G369" s="8">
        <v>102505707.83</v>
      </c>
      <c r="H369" s="8"/>
      <c r="I369" s="8">
        <f>-2209000</f>
        <v>-2209000</v>
      </c>
      <c r="J369" s="8"/>
      <c r="K369" s="8">
        <f>G369+I369</f>
        <v>100296707.83</v>
      </c>
      <c r="L369" s="8">
        <f>H369+J369</f>
        <v>0</v>
      </c>
    </row>
    <row r="370" spans="1:12" ht="25.5" x14ac:dyDescent="0.25">
      <c r="A370" s="13" t="s">
        <v>105</v>
      </c>
      <c r="B370" s="10" t="s">
        <v>312</v>
      </c>
      <c r="C370" s="10" t="s">
        <v>56</v>
      </c>
      <c r="D370" s="10" t="s">
        <v>119</v>
      </c>
      <c r="E370" s="10" t="s">
        <v>329</v>
      </c>
      <c r="F370" s="7"/>
      <c r="G370" s="8">
        <f>G371</f>
        <v>8244057</v>
      </c>
      <c r="H370" s="8">
        <f t="shared" ref="H370:L370" si="167">H371</f>
        <v>0</v>
      </c>
      <c r="I370" s="8">
        <f t="shared" si="167"/>
        <v>-100420.92999999993</v>
      </c>
      <c r="J370" s="8">
        <f t="shared" si="167"/>
        <v>0</v>
      </c>
      <c r="K370" s="8">
        <f t="shared" si="167"/>
        <v>8143636.0700000003</v>
      </c>
      <c r="L370" s="8">
        <f t="shared" si="167"/>
        <v>0</v>
      </c>
    </row>
    <row r="371" spans="1:12" ht="25.5" x14ac:dyDescent="0.25">
      <c r="A371" s="6" t="s">
        <v>68</v>
      </c>
      <c r="B371" s="10" t="s">
        <v>312</v>
      </c>
      <c r="C371" s="10" t="s">
        <v>56</v>
      </c>
      <c r="D371" s="10" t="s">
        <v>119</v>
      </c>
      <c r="E371" s="10" t="s">
        <v>329</v>
      </c>
      <c r="F371" s="7">
        <v>600</v>
      </c>
      <c r="G371" s="8">
        <v>8244057</v>
      </c>
      <c r="H371" s="8"/>
      <c r="I371" s="8">
        <f>1179579.07-1200000-80000</f>
        <v>-100420.92999999993</v>
      </c>
      <c r="J371" s="8"/>
      <c r="K371" s="8">
        <f t="shared" ref="K371:L375" si="168">G371+I371</f>
        <v>8143636.0700000003</v>
      </c>
      <c r="L371" s="8">
        <f t="shared" si="168"/>
        <v>0</v>
      </c>
    </row>
    <row r="372" spans="1:12" ht="25.5" x14ac:dyDescent="0.25">
      <c r="A372" s="13" t="s">
        <v>107</v>
      </c>
      <c r="B372" s="10" t="s">
        <v>312</v>
      </c>
      <c r="C372" s="10" t="s">
        <v>56</v>
      </c>
      <c r="D372" s="10" t="s">
        <v>119</v>
      </c>
      <c r="E372" s="10" t="s">
        <v>330</v>
      </c>
      <c r="F372" s="7"/>
      <c r="G372" s="8">
        <f>G373</f>
        <v>9251753.5399999991</v>
      </c>
      <c r="H372" s="8">
        <f t="shared" ref="H372:L372" si="169">H373</f>
        <v>0</v>
      </c>
      <c r="I372" s="8">
        <f t="shared" si="169"/>
        <v>-159600.06</v>
      </c>
      <c r="J372" s="8">
        <f t="shared" si="169"/>
        <v>0</v>
      </c>
      <c r="K372" s="8">
        <f t="shared" si="169"/>
        <v>9092153.4799999986</v>
      </c>
      <c r="L372" s="8">
        <f t="shared" si="169"/>
        <v>0</v>
      </c>
    </row>
    <row r="373" spans="1:12" ht="25.5" x14ac:dyDescent="0.25">
      <c r="A373" s="6" t="s">
        <v>68</v>
      </c>
      <c r="B373" s="10" t="s">
        <v>312</v>
      </c>
      <c r="C373" s="10" t="s">
        <v>56</v>
      </c>
      <c r="D373" s="10" t="s">
        <v>119</v>
      </c>
      <c r="E373" s="10" t="s">
        <v>330</v>
      </c>
      <c r="F373" s="7">
        <v>600</v>
      </c>
      <c r="G373" s="8">
        <v>9251753.5399999991</v>
      </c>
      <c r="H373" s="8"/>
      <c r="I373" s="8">
        <f>-159600.06</f>
        <v>-159600.06</v>
      </c>
      <c r="J373" s="8"/>
      <c r="K373" s="8">
        <f t="shared" si="168"/>
        <v>9092153.4799999986</v>
      </c>
      <c r="L373" s="8">
        <f t="shared" si="168"/>
        <v>0</v>
      </c>
    </row>
    <row r="374" spans="1:12" ht="25.5" x14ac:dyDescent="0.25">
      <c r="A374" s="13" t="s">
        <v>109</v>
      </c>
      <c r="B374" s="10" t="s">
        <v>312</v>
      </c>
      <c r="C374" s="10" t="s">
        <v>56</v>
      </c>
      <c r="D374" s="10" t="s">
        <v>119</v>
      </c>
      <c r="E374" s="10" t="s">
        <v>331</v>
      </c>
      <c r="F374" s="7"/>
      <c r="G374" s="8">
        <f>G375</f>
        <v>9019324.6099999994</v>
      </c>
      <c r="H374" s="8">
        <f t="shared" ref="H374:L374" si="170">H375</f>
        <v>0</v>
      </c>
      <c r="I374" s="8">
        <f t="shared" si="170"/>
        <v>-1119979.01</v>
      </c>
      <c r="J374" s="8">
        <f t="shared" si="170"/>
        <v>0</v>
      </c>
      <c r="K374" s="8">
        <f t="shared" si="170"/>
        <v>7899345.5999999996</v>
      </c>
      <c r="L374" s="8">
        <f t="shared" si="170"/>
        <v>0</v>
      </c>
    </row>
    <row r="375" spans="1:12" ht="25.5" x14ac:dyDescent="0.25">
      <c r="A375" s="6" t="s">
        <v>68</v>
      </c>
      <c r="B375" s="10" t="s">
        <v>312</v>
      </c>
      <c r="C375" s="10" t="s">
        <v>56</v>
      </c>
      <c r="D375" s="10" t="s">
        <v>119</v>
      </c>
      <c r="E375" s="10" t="s">
        <v>331</v>
      </c>
      <c r="F375" s="7">
        <v>600</v>
      </c>
      <c r="G375" s="8">
        <v>9019324.6099999994</v>
      </c>
      <c r="H375" s="8"/>
      <c r="I375" s="8">
        <f>-1019979.01-100000</f>
        <v>-1119979.01</v>
      </c>
      <c r="J375" s="8"/>
      <c r="K375" s="8">
        <f t="shared" si="168"/>
        <v>7899345.5999999996</v>
      </c>
      <c r="L375" s="8">
        <f t="shared" si="168"/>
        <v>0</v>
      </c>
    </row>
    <row r="376" spans="1:12" ht="38.25" x14ac:dyDescent="0.25">
      <c r="A376" s="6" t="s">
        <v>117</v>
      </c>
      <c r="B376" s="10" t="s">
        <v>312</v>
      </c>
      <c r="C376" s="10" t="s">
        <v>56</v>
      </c>
      <c r="D376" s="10" t="s">
        <v>119</v>
      </c>
      <c r="E376" s="10" t="s">
        <v>332</v>
      </c>
      <c r="F376" s="7"/>
      <c r="G376" s="8">
        <f t="shared" ref="G376:L376" si="171">G377</f>
        <v>3025968</v>
      </c>
      <c r="H376" s="8">
        <f t="shared" si="171"/>
        <v>0</v>
      </c>
      <c r="I376" s="8">
        <f t="shared" si="171"/>
        <v>0</v>
      </c>
      <c r="J376" s="8">
        <f t="shared" si="171"/>
        <v>0</v>
      </c>
      <c r="K376" s="8">
        <f t="shared" si="171"/>
        <v>3025968</v>
      </c>
      <c r="L376" s="8">
        <f t="shared" si="171"/>
        <v>0</v>
      </c>
    </row>
    <row r="377" spans="1:12" ht="25.5" x14ac:dyDescent="0.25">
      <c r="A377" s="6" t="s">
        <v>68</v>
      </c>
      <c r="B377" s="10" t="s">
        <v>312</v>
      </c>
      <c r="C377" s="10" t="s">
        <v>56</v>
      </c>
      <c r="D377" s="10" t="s">
        <v>119</v>
      </c>
      <c r="E377" s="10" t="s">
        <v>332</v>
      </c>
      <c r="F377" s="7">
        <v>600</v>
      </c>
      <c r="G377" s="8">
        <v>3025968</v>
      </c>
      <c r="H377" s="8"/>
      <c r="I377" s="8">
        <v>0</v>
      </c>
      <c r="J377" s="8"/>
      <c r="K377" s="8">
        <f>G377+I377</f>
        <v>3025968</v>
      </c>
      <c r="L377" s="8">
        <f>H377+J377</f>
        <v>0</v>
      </c>
    </row>
    <row r="378" spans="1:12" ht="38.25" x14ac:dyDescent="0.25">
      <c r="A378" s="6" t="s">
        <v>333</v>
      </c>
      <c r="B378" s="10" t="s">
        <v>312</v>
      </c>
      <c r="C378" s="10" t="s">
        <v>56</v>
      </c>
      <c r="D378" s="10" t="s">
        <v>119</v>
      </c>
      <c r="E378" s="10" t="s">
        <v>334</v>
      </c>
      <c r="F378" s="7"/>
      <c r="G378" s="8">
        <f>G379</f>
        <v>300000</v>
      </c>
      <c r="H378" s="8">
        <f t="shared" ref="H378:L379" si="172">H379</f>
        <v>0</v>
      </c>
      <c r="I378" s="8">
        <f t="shared" si="172"/>
        <v>0</v>
      </c>
      <c r="J378" s="8">
        <f t="shared" si="172"/>
        <v>0</v>
      </c>
      <c r="K378" s="8">
        <f t="shared" si="172"/>
        <v>300000</v>
      </c>
      <c r="L378" s="8">
        <f t="shared" si="172"/>
        <v>0</v>
      </c>
    </row>
    <row r="379" spans="1:12" ht="25.5" x14ac:dyDescent="0.25">
      <c r="A379" s="6" t="s">
        <v>335</v>
      </c>
      <c r="B379" s="10" t="s">
        <v>312</v>
      </c>
      <c r="C379" s="10" t="s">
        <v>56</v>
      </c>
      <c r="D379" s="10" t="s">
        <v>119</v>
      </c>
      <c r="E379" s="10" t="s">
        <v>336</v>
      </c>
      <c r="F379" s="7"/>
      <c r="G379" s="8">
        <f>G380</f>
        <v>300000</v>
      </c>
      <c r="H379" s="8">
        <f t="shared" si="172"/>
        <v>0</v>
      </c>
      <c r="I379" s="8">
        <f t="shared" si="172"/>
        <v>0</v>
      </c>
      <c r="J379" s="8">
        <f t="shared" si="172"/>
        <v>0</v>
      </c>
      <c r="K379" s="8">
        <f t="shared" si="172"/>
        <v>300000</v>
      </c>
      <c r="L379" s="8">
        <f t="shared" si="172"/>
        <v>0</v>
      </c>
    </row>
    <row r="380" spans="1:12" ht="25.5" x14ac:dyDescent="0.25">
      <c r="A380" s="6" t="s">
        <v>68</v>
      </c>
      <c r="B380" s="10" t="s">
        <v>312</v>
      </c>
      <c r="C380" s="10" t="s">
        <v>56</v>
      </c>
      <c r="D380" s="10" t="s">
        <v>119</v>
      </c>
      <c r="E380" s="10" t="s">
        <v>336</v>
      </c>
      <c r="F380" s="7">
        <v>600</v>
      </c>
      <c r="G380" s="8">
        <v>300000</v>
      </c>
      <c r="H380" s="8"/>
      <c r="I380" s="8">
        <v>0</v>
      </c>
      <c r="J380" s="8"/>
      <c r="K380" s="8">
        <f>G380+I380</f>
        <v>300000</v>
      </c>
      <c r="L380" s="8">
        <f>H380+J380</f>
        <v>0</v>
      </c>
    </row>
    <row r="381" spans="1:12" x14ac:dyDescent="0.25">
      <c r="A381" s="6" t="s">
        <v>232</v>
      </c>
      <c r="B381" s="10" t="s">
        <v>312</v>
      </c>
      <c r="C381" s="10" t="s">
        <v>56</v>
      </c>
      <c r="D381" s="10" t="s">
        <v>56</v>
      </c>
      <c r="E381" s="10"/>
      <c r="F381" s="7"/>
      <c r="G381" s="8">
        <f t="shared" ref="G381:L383" si="173">G382</f>
        <v>7845485.4300000006</v>
      </c>
      <c r="H381" s="8">
        <f t="shared" si="173"/>
        <v>2122717</v>
      </c>
      <c r="I381" s="8">
        <f t="shared" si="173"/>
        <v>0</v>
      </c>
      <c r="J381" s="8">
        <f t="shared" si="173"/>
        <v>0</v>
      </c>
      <c r="K381" s="8">
        <f t="shared" si="173"/>
        <v>7845485.4300000006</v>
      </c>
      <c r="L381" s="8">
        <f t="shared" si="173"/>
        <v>2122717</v>
      </c>
    </row>
    <row r="382" spans="1:12" ht="25.5" x14ac:dyDescent="0.25">
      <c r="A382" s="6" t="s">
        <v>212</v>
      </c>
      <c r="B382" s="10" t="s">
        <v>312</v>
      </c>
      <c r="C382" s="10" t="s">
        <v>56</v>
      </c>
      <c r="D382" s="10" t="s">
        <v>56</v>
      </c>
      <c r="E382" s="10" t="s">
        <v>213</v>
      </c>
      <c r="F382" s="7"/>
      <c r="G382" s="8">
        <f t="shared" si="173"/>
        <v>7845485.4300000006</v>
      </c>
      <c r="H382" s="8">
        <f t="shared" si="173"/>
        <v>2122717</v>
      </c>
      <c r="I382" s="8">
        <f t="shared" si="173"/>
        <v>0</v>
      </c>
      <c r="J382" s="8">
        <f t="shared" si="173"/>
        <v>0</v>
      </c>
      <c r="K382" s="8">
        <f t="shared" si="173"/>
        <v>7845485.4300000006</v>
      </c>
      <c r="L382" s="8">
        <f t="shared" si="173"/>
        <v>2122717</v>
      </c>
    </row>
    <row r="383" spans="1:12" x14ac:dyDescent="0.25">
      <c r="A383" s="6" t="s">
        <v>358</v>
      </c>
      <c r="B383" s="10" t="s">
        <v>312</v>
      </c>
      <c r="C383" s="10" t="s">
        <v>56</v>
      </c>
      <c r="D383" s="10" t="s">
        <v>56</v>
      </c>
      <c r="E383" s="10" t="s">
        <v>359</v>
      </c>
      <c r="F383" s="7"/>
      <c r="G383" s="8">
        <f>G384</f>
        <v>7845485.4300000006</v>
      </c>
      <c r="H383" s="8">
        <f>H384</f>
        <v>2122717</v>
      </c>
      <c r="I383" s="8">
        <f t="shared" si="173"/>
        <v>0</v>
      </c>
      <c r="J383" s="8">
        <f t="shared" si="173"/>
        <v>0</v>
      </c>
      <c r="K383" s="8">
        <f t="shared" si="173"/>
        <v>7845485.4300000006</v>
      </c>
      <c r="L383" s="8">
        <f t="shared" si="173"/>
        <v>2122717</v>
      </c>
    </row>
    <row r="384" spans="1:12" ht="25.5" x14ac:dyDescent="0.25">
      <c r="A384" s="6" t="s">
        <v>360</v>
      </c>
      <c r="B384" s="10" t="s">
        <v>312</v>
      </c>
      <c r="C384" s="10" t="s">
        <v>56</v>
      </c>
      <c r="D384" s="10" t="s">
        <v>56</v>
      </c>
      <c r="E384" s="10" t="s">
        <v>361</v>
      </c>
      <c r="F384" s="7"/>
      <c r="G384" s="8">
        <f>G385+G389+G393+G395+G391+G387</f>
        <v>7845485.4300000006</v>
      </c>
      <c r="H384" s="8">
        <f>H385+H389+H393+H395+H391+H387</f>
        <v>2122717</v>
      </c>
      <c r="I384" s="8">
        <f>I385+I389+I393+I395+I391+I387</f>
        <v>0</v>
      </c>
      <c r="J384" s="8">
        <f>J385+J389+J393+J395+J391+J387</f>
        <v>0</v>
      </c>
      <c r="K384" s="8">
        <f>K385+K389+K393+K395+K391+K387</f>
        <v>7845485.4300000006</v>
      </c>
      <c r="L384" s="8">
        <f>L385+L389+L393+L395+L391+L387</f>
        <v>2122717</v>
      </c>
    </row>
    <row r="385" spans="1:12" ht="25.5" x14ac:dyDescent="0.25">
      <c r="A385" s="6" t="s">
        <v>362</v>
      </c>
      <c r="B385" s="10" t="s">
        <v>312</v>
      </c>
      <c r="C385" s="10" t="s">
        <v>56</v>
      </c>
      <c r="D385" s="10" t="s">
        <v>56</v>
      </c>
      <c r="E385" s="10" t="s">
        <v>363</v>
      </c>
      <c r="F385" s="7"/>
      <c r="G385" s="8">
        <f t="shared" ref="G385:L385" si="174">G386</f>
        <v>2122717</v>
      </c>
      <c r="H385" s="8">
        <f t="shared" si="174"/>
        <v>2122717</v>
      </c>
      <c r="I385" s="8">
        <f t="shared" si="174"/>
        <v>0</v>
      </c>
      <c r="J385" s="8">
        <f t="shared" si="174"/>
        <v>0</v>
      </c>
      <c r="K385" s="8">
        <f t="shared" si="174"/>
        <v>2122717</v>
      </c>
      <c r="L385" s="8">
        <f t="shared" si="174"/>
        <v>2122717</v>
      </c>
    </row>
    <row r="386" spans="1:12" ht="25.5" x14ac:dyDescent="0.25">
      <c r="A386" s="6" t="s">
        <v>68</v>
      </c>
      <c r="B386" s="10" t="s">
        <v>312</v>
      </c>
      <c r="C386" s="10" t="s">
        <v>56</v>
      </c>
      <c r="D386" s="10" t="s">
        <v>56</v>
      </c>
      <c r="E386" s="10" t="s">
        <v>363</v>
      </c>
      <c r="F386" s="7">
        <v>600</v>
      </c>
      <c r="G386" s="8">
        <v>2122717</v>
      </c>
      <c r="H386" s="8">
        <v>2122717</v>
      </c>
      <c r="I386" s="8"/>
      <c r="J386" s="8"/>
      <c r="K386" s="8">
        <f>G386+I386</f>
        <v>2122717</v>
      </c>
      <c r="L386" s="8">
        <f>H386+J386</f>
        <v>2122717</v>
      </c>
    </row>
    <row r="387" spans="1:12" ht="25.5" x14ac:dyDescent="0.25">
      <c r="A387" s="6" t="s">
        <v>364</v>
      </c>
      <c r="B387" s="10" t="s">
        <v>312</v>
      </c>
      <c r="C387" s="10" t="s">
        <v>56</v>
      </c>
      <c r="D387" s="10" t="s">
        <v>56</v>
      </c>
      <c r="E387" s="10" t="s">
        <v>365</v>
      </c>
      <c r="F387" s="7"/>
      <c r="G387" s="8">
        <f t="shared" ref="G387:L387" si="175">G388</f>
        <v>713119.65</v>
      </c>
      <c r="H387" s="8">
        <f t="shared" si="175"/>
        <v>0</v>
      </c>
      <c r="I387" s="8">
        <f t="shared" si="175"/>
        <v>0</v>
      </c>
      <c r="J387" s="8">
        <f t="shared" si="175"/>
        <v>0</v>
      </c>
      <c r="K387" s="8">
        <f t="shared" si="175"/>
        <v>713119.65</v>
      </c>
      <c r="L387" s="8">
        <f t="shared" si="175"/>
        <v>0</v>
      </c>
    </row>
    <row r="388" spans="1:12" ht="25.5" x14ac:dyDescent="0.25">
      <c r="A388" s="6" t="s">
        <v>68</v>
      </c>
      <c r="B388" s="10" t="s">
        <v>312</v>
      </c>
      <c r="C388" s="10" t="s">
        <v>56</v>
      </c>
      <c r="D388" s="10" t="s">
        <v>56</v>
      </c>
      <c r="E388" s="10" t="s">
        <v>365</v>
      </c>
      <c r="F388" s="7">
        <v>600</v>
      </c>
      <c r="G388" s="8">
        <v>713119.65</v>
      </c>
      <c r="H388" s="8"/>
      <c r="I388" s="8"/>
      <c r="J388" s="8"/>
      <c r="K388" s="8">
        <f t="shared" ref="K388:L390" si="176">G388+I388</f>
        <v>713119.65</v>
      </c>
      <c r="L388" s="8">
        <f t="shared" si="176"/>
        <v>0</v>
      </c>
    </row>
    <row r="389" spans="1:12" ht="25.5" x14ac:dyDescent="0.25">
      <c r="A389" s="6" t="s">
        <v>366</v>
      </c>
      <c r="B389" s="10" t="s">
        <v>312</v>
      </c>
      <c r="C389" s="10" t="s">
        <v>56</v>
      </c>
      <c r="D389" s="10" t="s">
        <v>56</v>
      </c>
      <c r="E389" s="10" t="s">
        <v>367</v>
      </c>
      <c r="F389" s="7"/>
      <c r="G389" s="8">
        <f>SUM(G390:G390)</f>
        <v>3330000</v>
      </c>
      <c r="H389" s="8">
        <f>SUM(H390:H390)</f>
        <v>0</v>
      </c>
      <c r="I389" s="8">
        <f>SUM(I390:I390)</f>
        <v>0</v>
      </c>
      <c r="J389" s="8">
        <f>SUM(J390:J390)</f>
        <v>0</v>
      </c>
      <c r="K389" s="8">
        <f t="shared" si="176"/>
        <v>3330000</v>
      </c>
      <c r="L389" s="8">
        <f t="shared" si="176"/>
        <v>0</v>
      </c>
    </row>
    <row r="390" spans="1:12" ht="25.5" x14ac:dyDescent="0.25">
      <c r="A390" s="6" t="s">
        <v>68</v>
      </c>
      <c r="B390" s="10" t="s">
        <v>312</v>
      </c>
      <c r="C390" s="10" t="s">
        <v>56</v>
      </c>
      <c r="D390" s="10" t="s">
        <v>56</v>
      </c>
      <c r="E390" s="10" t="s">
        <v>367</v>
      </c>
      <c r="F390" s="7">
        <v>600</v>
      </c>
      <c r="G390" s="8">
        <v>3330000</v>
      </c>
      <c r="H390" s="8"/>
      <c r="I390" s="8">
        <v>0</v>
      </c>
      <c r="J390" s="8"/>
      <c r="K390" s="8">
        <f t="shared" si="176"/>
        <v>3330000</v>
      </c>
      <c r="L390" s="8">
        <f t="shared" si="176"/>
        <v>0</v>
      </c>
    </row>
    <row r="391" spans="1:12" ht="25.5" x14ac:dyDescent="0.25">
      <c r="A391" s="6" t="s">
        <v>368</v>
      </c>
      <c r="B391" s="10" t="s">
        <v>312</v>
      </c>
      <c r="C391" s="10" t="s">
        <v>56</v>
      </c>
      <c r="D391" s="10" t="s">
        <v>56</v>
      </c>
      <c r="E391" s="10" t="s">
        <v>369</v>
      </c>
      <c r="F391" s="7"/>
      <c r="G391" s="8">
        <f>SUM(G392:G392)</f>
        <v>20000</v>
      </c>
      <c r="H391" s="8">
        <f>SUM(H392:H392)</f>
        <v>0</v>
      </c>
      <c r="I391" s="8">
        <f>SUM(I392:I392)</f>
        <v>0</v>
      </c>
      <c r="J391" s="8">
        <f>SUM(J392:J392)</f>
        <v>0</v>
      </c>
      <c r="K391" s="8">
        <f>SUM(K392:K392)</f>
        <v>20000</v>
      </c>
      <c r="L391" s="8">
        <f>SUM(L392:L392)</f>
        <v>0</v>
      </c>
    </row>
    <row r="392" spans="1:12" ht="25.5" x14ac:dyDescent="0.25">
      <c r="A392" s="6" t="s">
        <v>68</v>
      </c>
      <c r="B392" s="10" t="s">
        <v>312</v>
      </c>
      <c r="C392" s="10" t="s">
        <v>56</v>
      </c>
      <c r="D392" s="10" t="s">
        <v>56</v>
      </c>
      <c r="E392" s="10" t="s">
        <v>369</v>
      </c>
      <c r="F392" s="7">
        <v>600</v>
      </c>
      <c r="G392" s="8">
        <v>20000</v>
      </c>
      <c r="H392" s="8"/>
      <c r="I392" s="8">
        <v>0</v>
      </c>
      <c r="J392" s="8"/>
      <c r="K392" s="8">
        <f t="shared" ref="K392:L392" si="177">G392+I392</f>
        <v>20000</v>
      </c>
      <c r="L392" s="8">
        <f t="shared" si="177"/>
        <v>0</v>
      </c>
    </row>
    <row r="393" spans="1:12" ht="25.5" x14ac:dyDescent="0.25">
      <c r="A393" s="6" t="s">
        <v>370</v>
      </c>
      <c r="B393" s="10" t="s">
        <v>312</v>
      </c>
      <c r="C393" s="10" t="s">
        <v>56</v>
      </c>
      <c r="D393" s="10" t="s">
        <v>56</v>
      </c>
      <c r="E393" s="10" t="s">
        <v>371</v>
      </c>
      <c r="F393" s="7"/>
      <c r="G393" s="8">
        <f t="shared" ref="G393:L393" si="178">G394</f>
        <v>450000</v>
      </c>
      <c r="H393" s="8">
        <f t="shared" si="178"/>
        <v>0</v>
      </c>
      <c r="I393" s="8">
        <f t="shared" si="178"/>
        <v>0</v>
      </c>
      <c r="J393" s="8">
        <f t="shared" si="178"/>
        <v>0</v>
      </c>
      <c r="K393" s="8">
        <f t="shared" si="178"/>
        <v>450000</v>
      </c>
      <c r="L393" s="8">
        <f t="shared" si="178"/>
        <v>0</v>
      </c>
    </row>
    <row r="394" spans="1:12" ht="25.5" x14ac:dyDescent="0.25">
      <c r="A394" s="6" t="s">
        <v>68</v>
      </c>
      <c r="B394" s="10" t="s">
        <v>312</v>
      </c>
      <c r="C394" s="10" t="s">
        <v>56</v>
      </c>
      <c r="D394" s="10" t="s">
        <v>56</v>
      </c>
      <c r="E394" s="10" t="s">
        <v>371</v>
      </c>
      <c r="F394" s="7">
        <v>600</v>
      </c>
      <c r="G394" s="8">
        <v>450000</v>
      </c>
      <c r="H394" s="8"/>
      <c r="I394" s="8">
        <v>0</v>
      </c>
      <c r="J394" s="8"/>
      <c r="K394" s="8">
        <f t="shared" ref="K394:L396" si="179">G394+I394</f>
        <v>450000</v>
      </c>
      <c r="L394" s="8">
        <f t="shared" si="179"/>
        <v>0</v>
      </c>
    </row>
    <row r="395" spans="1:12" ht="38.25" x14ac:dyDescent="0.25">
      <c r="A395" s="6" t="s">
        <v>372</v>
      </c>
      <c r="B395" s="10" t="s">
        <v>312</v>
      </c>
      <c r="C395" s="10" t="s">
        <v>56</v>
      </c>
      <c r="D395" s="10" t="s">
        <v>56</v>
      </c>
      <c r="E395" s="10" t="s">
        <v>373</v>
      </c>
      <c r="F395" s="7"/>
      <c r="G395" s="8">
        <f>G396</f>
        <v>1209648.78</v>
      </c>
      <c r="H395" s="8">
        <f>H396</f>
        <v>0</v>
      </c>
      <c r="I395" s="8">
        <f>I396</f>
        <v>0</v>
      </c>
      <c r="J395" s="8">
        <f>J396</f>
        <v>0</v>
      </c>
      <c r="K395" s="8">
        <f t="shared" si="179"/>
        <v>1209648.78</v>
      </c>
      <c r="L395" s="8">
        <f t="shared" si="179"/>
        <v>0</v>
      </c>
    </row>
    <row r="396" spans="1:12" ht="25.5" x14ac:dyDescent="0.25">
      <c r="A396" s="6" t="s">
        <v>68</v>
      </c>
      <c r="B396" s="10" t="s">
        <v>312</v>
      </c>
      <c r="C396" s="10" t="s">
        <v>56</v>
      </c>
      <c r="D396" s="10" t="s">
        <v>56</v>
      </c>
      <c r="E396" s="10" t="s">
        <v>373</v>
      </c>
      <c r="F396" s="7">
        <v>600</v>
      </c>
      <c r="G396" s="8">
        <v>1209648.78</v>
      </c>
      <c r="H396" s="8"/>
      <c r="I396" s="8"/>
      <c r="J396" s="8"/>
      <c r="K396" s="8">
        <f t="shared" si="179"/>
        <v>1209648.78</v>
      </c>
      <c r="L396" s="8">
        <f t="shared" si="179"/>
        <v>0</v>
      </c>
    </row>
    <row r="397" spans="1:12" x14ac:dyDescent="0.25">
      <c r="A397" s="6" t="s">
        <v>374</v>
      </c>
      <c r="B397" s="10" t="s">
        <v>312</v>
      </c>
      <c r="C397" s="10" t="s">
        <v>56</v>
      </c>
      <c r="D397" s="10" t="s">
        <v>123</v>
      </c>
      <c r="E397" s="10"/>
      <c r="F397" s="7"/>
      <c r="G397" s="8">
        <f t="shared" ref="G397:L397" si="180">G398</f>
        <v>92488032.780000001</v>
      </c>
      <c r="H397" s="8">
        <f t="shared" si="180"/>
        <v>0</v>
      </c>
      <c r="I397" s="8">
        <f t="shared" si="180"/>
        <v>248000</v>
      </c>
      <c r="J397" s="8">
        <f t="shared" si="180"/>
        <v>0</v>
      </c>
      <c r="K397" s="8">
        <f t="shared" si="180"/>
        <v>92736032.780000001</v>
      </c>
      <c r="L397" s="8">
        <f t="shared" si="180"/>
        <v>0</v>
      </c>
    </row>
    <row r="398" spans="1:12" ht="25.5" x14ac:dyDescent="0.25">
      <c r="A398" s="6" t="s">
        <v>375</v>
      </c>
      <c r="B398" s="10" t="s">
        <v>312</v>
      </c>
      <c r="C398" s="10" t="s">
        <v>56</v>
      </c>
      <c r="D398" s="10" t="s">
        <v>123</v>
      </c>
      <c r="E398" s="10" t="s">
        <v>213</v>
      </c>
      <c r="F398" s="7"/>
      <c r="G398" s="8">
        <f>G399+G446</f>
        <v>92488032.780000001</v>
      </c>
      <c r="H398" s="8">
        <f>H399+H446</f>
        <v>0</v>
      </c>
      <c r="I398" s="8">
        <f>I399+I446</f>
        <v>248000</v>
      </c>
      <c r="J398" s="8">
        <f>J399+J446</f>
        <v>0</v>
      </c>
      <c r="K398" s="8">
        <f>K399+K446</f>
        <v>92736032.780000001</v>
      </c>
      <c r="L398" s="8">
        <f>L399+L446</f>
        <v>0</v>
      </c>
    </row>
    <row r="399" spans="1:12" ht="25.5" x14ac:dyDescent="0.25">
      <c r="A399" s="6" t="s">
        <v>214</v>
      </c>
      <c r="B399" s="10" t="s">
        <v>312</v>
      </c>
      <c r="C399" s="10" t="s">
        <v>56</v>
      </c>
      <c r="D399" s="10" t="s">
        <v>123</v>
      </c>
      <c r="E399" s="10" t="s">
        <v>215</v>
      </c>
      <c r="F399" s="7"/>
      <c r="G399" s="8">
        <f>G400+G411+G424+G435</f>
        <v>82451032.780000001</v>
      </c>
      <c r="H399" s="8">
        <f>H400+H411+H424+H435</f>
        <v>0</v>
      </c>
      <c r="I399" s="8">
        <f>I400+I411+I424+I435</f>
        <v>217000</v>
      </c>
      <c r="J399" s="8">
        <f>J400+J411+J424+J435</f>
        <v>0</v>
      </c>
      <c r="K399" s="8">
        <f>K400+K411+K424+K435</f>
        <v>82668032.780000001</v>
      </c>
      <c r="L399" s="8">
        <f>L400+L411+L424+L435</f>
        <v>0</v>
      </c>
    </row>
    <row r="400" spans="1:12" ht="38.25" x14ac:dyDescent="0.25">
      <c r="A400" s="6" t="s">
        <v>333</v>
      </c>
      <c r="B400" s="10" t="s">
        <v>312</v>
      </c>
      <c r="C400" s="10" t="s">
        <v>56</v>
      </c>
      <c r="D400" s="10" t="s">
        <v>123</v>
      </c>
      <c r="E400" s="10" t="s">
        <v>334</v>
      </c>
      <c r="F400" s="7"/>
      <c r="G400" s="8">
        <f>G401+G405+G407+G409+G403</f>
        <v>3790000</v>
      </c>
      <c r="H400" s="8">
        <f t="shared" ref="H400:L400" si="181">H401+H405+H407+H409+H403</f>
        <v>0</v>
      </c>
      <c r="I400" s="8">
        <f t="shared" si="181"/>
        <v>0</v>
      </c>
      <c r="J400" s="8">
        <f t="shared" si="181"/>
        <v>0</v>
      </c>
      <c r="K400" s="8">
        <f t="shared" si="181"/>
        <v>3790000</v>
      </c>
      <c r="L400" s="8">
        <f t="shared" si="181"/>
        <v>0</v>
      </c>
    </row>
    <row r="401" spans="1:12" ht="38.25" x14ac:dyDescent="0.25">
      <c r="A401" s="6" t="s">
        <v>376</v>
      </c>
      <c r="B401" s="10" t="s">
        <v>312</v>
      </c>
      <c r="C401" s="10" t="s">
        <v>56</v>
      </c>
      <c r="D401" s="10" t="s">
        <v>123</v>
      </c>
      <c r="E401" s="10" t="s">
        <v>377</v>
      </c>
      <c r="F401" s="7"/>
      <c r="G401" s="8">
        <f t="shared" ref="G401:L401" si="182">G402</f>
        <v>290000</v>
      </c>
      <c r="H401" s="8">
        <f t="shared" si="182"/>
        <v>0</v>
      </c>
      <c r="I401" s="8">
        <f t="shared" si="182"/>
        <v>0</v>
      </c>
      <c r="J401" s="8">
        <f t="shared" si="182"/>
        <v>0</v>
      </c>
      <c r="K401" s="8">
        <f t="shared" si="182"/>
        <v>290000</v>
      </c>
      <c r="L401" s="8">
        <f t="shared" si="182"/>
        <v>0</v>
      </c>
    </row>
    <row r="402" spans="1:12" ht="25.5" x14ac:dyDescent="0.25">
      <c r="A402" s="6" t="s">
        <v>68</v>
      </c>
      <c r="B402" s="7">
        <v>707</v>
      </c>
      <c r="C402" s="10" t="s">
        <v>56</v>
      </c>
      <c r="D402" s="10" t="s">
        <v>123</v>
      </c>
      <c r="E402" s="10" t="s">
        <v>377</v>
      </c>
      <c r="F402" s="10" t="s">
        <v>172</v>
      </c>
      <c r="G402" s="8">
        <v>290000</v>
      </c>
      <c r="H402" s="8"/>
      <c r="I402" s="8"/>
      <c r="J402" s="8"/>
      <c r="K402" s="8">
        <f>G402+I402</f>
        <v>290000</v>
      </c>
      <c r="L402" s="8">
        <f>H402+J402</f>
        <v>0</v>
      </c>
    </row>
    <row r="403" spans="1:12" ht="25.5" x14ac:dyDescent="0.25">
      <c r="A403" s="6" t="s">
        <v>378</v>
      </c>
      <c r="B403" s="7">
        <v>707</v>
      </c>
      <c r="C403" s="10" t="s">
        <v>56</v>
      </c>
      <c r="D403" s="10" t="s">
        <v>123</v>
      </c>
      <c r="E403" s="10" t="s">
        <v>379</v>
      </c>
      <c r="F403" s="10"/>
      <c r="G403" s="8">
        <f t="shared" ref="G403:L403" si="183">G404</f>
        <v>24300</v>
      </c>
      <c r="H403" s="8">
        <f t="shared" si="183"/>
        <v>0</v>
      </c>
      <c r="I403" s="8">
        <f t="shared" si="183"/>
        <v>0</v>
      </c>
      <c r="J403" s="8">
        <f t="shared" si="183"/>
        <v>0</v>
      </c>
      <c r="K403" s="8">
        <f t="shared" si="183"/>
        <v>24300</v>
      </c>
      <c r="L403" s="8">
        <f t="shared" si="183"/>
        <v>0</v>
      </c>
    </row>
    <row r="404" spans="1:12" ht="25.5" x14ac:dyDescent="0.25">
      <c r="A404" s="6" t="s">
        <v>28</v>
      </c>
      <c r="B404" s="7">
        <v>707</v>
      </c>
      <c r="C404" s="10" t="s">
        <v>56</v>
      </c>
      <c r="D404" s="10" t="s">
        <v>123</v>
      </c>
      <c r="E404" s="10" t="s">
        <v>379</v>
      </c>
      <c r="F404" s="10" t="s">
        <v>380</v>
      </c>
      <c r="G404" s="8">
        <v>24300</v>
      </c>
      <c r="H404" s="8"/>
      <c r="I404" s="8"/>
      <c r="J404" s="8"/>
      <c r="K404" s="8">
        <f>G404+I404</f>
        <v>24300</v>
      </c>
      <c r="L404" s="8">
        <f>H404+J404</f>
        <v>0</v>
      </c>
    </row>
    <row r="405" spans="1:12" x14ac:dyDescent="0.25">
      <c r="A405" s="6" t="s">
        <v>381</v>
      </c>
      <c r="B405" s="10" t="s">
        <v>312</v>
      </c>
      <c r="C405" s="10" t="s">
        <v>56</v>
      </c>
      <c r="D405" s="10" t="s">
        <v>123</v>
      </c>
      <c r="E405" s="10" t="s">
        <v>382</v>
      </c>
      <c r="F405" s="7"/>
      <c r="G405" s="8">
        <f t="shared" ref="G405:L405" si="184">G406</f>
        <v>2534000</v>
      </c>
      <c r="H405" s="8">
        <f t="shared" si="184"/>
        <v>0</v>
      </c>
      <c r="I405" s="8">
        <f t="shared" si="184"/>
        <v>0</v>
      </c>
      <c r="J405" s="8">
        <f t="shared" si="184"/>
        <v>0</v>
      </c>
      <c r="K405" s="8">
        <f t="shared" si="184"/>
        <v>2534000</v>
      </c>
      <c r="L405" s="8">
        <f t="shared" si="184"/>
        <v>0</v>
      </c>
    </row>
    <row r="406" spans="1:12" ht="25.5" x14ac:dyDescent="0.25">
      <c r="A406" s="6" t="s">
        <v>68</v>
      </c>
      <c r="B406" s="7">
        <v>707</v>
      </c>
      <c r="C406" s="10" t="s">
        <v>56</v>
      </c>
      <c r="D406" s="10" t="s">
        <v>123</v>
      </c>
      <c r="E406" s="10" t="s">
        <v>382</v>
      </c>
      <c r="F406" s="10" t="s">
        <v>172</v>
      </c>
      <c r="G406" s="8">
        <v>2534000</v>
      </c>
      <c r="H406" s="8"/>
      <c r="I406" s="8">
        <v>0</v>
      </c>
      <c r="J406" s="8"/>
      <c r="K406" s="8">
        <f>G406+I406</f>
        <v>2534000</v>
      </c>
      <c r="L406" s="8">
        <f>H406+J406</f>
        <v>0</v>
      </c>
    </row>
    <row r="407" spans="1:12" ht="25.5" x14ac:dyDescent="0.25">
      <c r="A407" s="6" t="s">
        <v>383</v>
      </c>
      <c r="B407" s="10" t="s">
        <v>312</v>
      </c>
      <c r="C407" s="10" t="s">
        <v>56</v>
      </c>
      <c r="D407" s="10" t="s">
        <v>123</v>
      </c>
      <c r="E407" s="10" t="s">
        <v>384</v>
      </c>
      <c r="F407" s="7"/>
      <c r="G407" s="8">
        <f t="shared" ref="G407:L407" si="185">G408</f>
        <v>866000</v>
      </c>
      <c r="H407" s="8">
        <f t="shared" si="185"/>
        <v>0</v>
      </c>
      <c r="I407" s="8">
        <f t="shared" si="185"/>
        <v>0</v>
      </c>
      <c r="J407" s="8">
        <f t="shared" si="185"/>
        <v>0</v>
      </c>
      <c r="K407" s="8">
        <f t="shared" si="185"/>
        <v>866000</v>
      </c>
      <c r="L407" s="8">
        <f t="shared" si="185"/>
        <v>0</v>
      </c>
    </row>
    <row r="408" spans="1:12" ht="25.5" x14ac:dyDescent="0.25">
      <c r="A408" s="6" t="s">
        <v>68</v>
      </c>
      <c r="B408" s="7">
        <v>707</v>
      </c>
      <c r="C408" s="10" t="s">
        <v>56</v>
      </c>
      <c r="D408" s="10" t="s">
        <v>123</v>
      </c>
      <c r="E408" s="10" t="s">
        <v>384</v>
      </c>
      <c r="F408" s="10" t="s">
        <v>172</v>
      </c>
      <c r="G408" s="8">
        <v>866000</v>
      </c>
      <c r="H408" s="8"/>
      <c r="I408" s="8">
        <v>0</v>
      </c>
      <c r="J408" s="8"/>
      <c r="K408" s="8">
        <f>G408+I408</f>
        <v>866000</v>
      </c>
      <c r="L408" s="8">
        <f>H408+J408</f>
        <v>0</v>
      </c>
    </row>
    <row r="409" spans="1:12" ht="25.5" x14ac:dyDescent="0.25">
      <c r="A409" s="6" t="s">
        <v>385</v>
      </c>
      <c r="B409" s="10" t="s">
        <v>312</v>
      </c>
      <c r="C409" s="10" t="s">
        <v>56</v>
      </c>
      <c r="D409" s="10" t="s">
        <v>123</v>
      </c>
      <c r="E409" s="10" t="s">
        <v>386</v>
      </c>
      <c r="F409" s="7"/>
      <c r="G409" s="8">
        <f t="shared" ref="G409:L409" si="186">G410</f>
        <v>75700</v>
      </c>
      <c r="H409" s="8">
        <f t="shared" si="186"/>
        <v>0</v>
      </c>
      <c r="I409" s="8">
        <f t="shared" si="186"/>
        <v>0</v>
      </c>
      <c r="J409" s="8">
        <f t="shared" si="186"/>
        <v>0</v>
      </c>
      <c r="K409" s="8">
        <f t="shared" si="186"/>
        <v>75700</v>
      </c>
      <c r="L409" s="8">
        <f t="shared" si="186"/>
        <v>0</v>
      </c>
    </row>
    <row r="410" spans="1:12" ht="25.5" x14ac:dyDescent="0.25">
      <c r="A410" s="6" t="s">
        <v>28</v>
      </c>
      <c r="B410" s="7">
        <v>707</v>
      </c>
      <c r="C410" s="10" t="s">
        <v>56</v>
      </c>
      <c r="D410" s="10" t="s">
        <v>123</v>
      </c>
      <c r="E410" s="10" t="s">
        <v>386</v>
      </c>
      <c r="F410" s="10" t="s">
        <v>380</v>
      </c>
      <c r="G410" s="8">
        <v>75700</v>
      </c>
      <c r="H410" s="8"/>
      <c r="I410" s="8"/>
      <c r="J410" s="8"/>
      <c r="K410" s="8">
        <f>G410+I410</f>
        <v>75700</v>
      </c>
      <c r="L410" s="8">
        <f>H410+J410</f>
        <v>0</v>
      </c>
    </row>
    <row r="411" spans="1:12" ht="25.5" x14ac:dyDescent="0.25">
      <c r="A411" s="14" t="s">
        <v>387</v>
      </c>
      <c r="B411" s="25" t="s">
        <v>312</v>
      </c>
      <c r="C411" s="25" t="s">
        <v>56</v>
      </c>
      <c r="D411" s="25" t="s">
        <v>123</v>
      </c>
      <c r="E411" s="33" t="s">
        <v>388</v>
      </c>
      <c r="F411" s="10"/>
      <c r="G411" s="8">
        <f>G412+G414+G416+G418+G420+G422</f>
        <v>42225988.600000001</v>
      </c>
      <c r="H411" s="8">
        <f t="shared" ref="H411:L411" si="187">H412+H414+H416+H418+H420+H422</f>
        <v>0</v>
      </c>
      <c r="I411" s="8">
        <f t="shared" si="187"/>
        <v>32000</v>
      </c>
      <c r="J411" s="8">
        <f t="shared" si="187"/>
        <v>0</v>
      </c>
      <c r="K411" s="8">
        <f t="shared" si="187"/>
        <v>42257988.600000001</v>
      </c>
      <c r="L411" s="8">
        <f t="shared" si="187"/>
        <v>0</v>
      </c>
    </row>
    <row r="412" spans="1:12" ht="51" x14ac:dyDescent="0.25">
      <c r="A412" s="6" t="s">
        <v>29</v>
      </c>
      <c r="B412" s="10" t="s">
        <v>312</v>
      </c>
      <c r="C412" s="10" t="s">
        <v>56</v>
      </c>
      <c r="D412" s="10" t="s">
        <v>123</v>
      </c>
      <c r="E412" s="10" t="s">
        <v>389</v>
      </c>
      <c r="F412" s="7"/>
      <c r="G412" s="8">
        <f>G413</f>
        <v>717000</v>
      </c>
      <c r="H412" s="8">
        <f t="shared" ref="H412:L412" si="188">H413</f>
        <v>0</v>
      </c>
      <c r="I412" s="8">
        <f t="shared" si="188"/>
        <v>32000</v>
      </c>
      <c r="J412" s="8">
        <f t="shared" si="188"/>
        <v>0</v>
      </c>
      <c r="K412" s="8">
        <f t="shared" si="188"/>
        <v>749000</v>
      </c>
      <c r="L412" s="8">
        <f t="shared" si="188"/>
        <v>0</v>
      </c>
    </row>
    <row r="413" spans="1:12" ht="25.5" x14ac:dyDescent="0.25">
      <c r="A413" s="6" t="s">
        <v>68</v>
      </c>
      <c r="B413" s="10" t="s">
        <v>312</v>
      </c>
      <c r="C413" s="10" t="s">
        <v>56</v>
      </c>
      <c r="D413" s="10" t="s">
        <v>123</v>
      </c>
      <c r="E413" s="10" t="s">
        <v>389</v>
      </c>
      <c r="F413" s="7">
        <v>600</v>
      </c>
      <c r="G413" s="8">
        <v>717000</v>
      </c>
      <c r="H413" s="8"/>
      <c r="I413" s="8">
        <v>32000</v>
      </c>
      <c r="J413" s="8"/>
      <c r="K413" s="8">
        <f t="shared" ref="K413:L423" si="189">G413+I413</f>
        <v>749000</v>
      </c>
      <c r="L413" s="8">
        <f t="shared" si="189"/>
        <v>0</v>
      </c>
    </row>
    <row r="414" spans="1:12" ht="38.25" x14ac:dyDescent="0.25">
      <c r="A414" s="13" t="s">
        <v>103</v>
      </c>
      <c r="B414" s="10" t="s">
        <v>312</v>
      </c>
      <c r="C414" s="10" t="s">
        <v>56</v>
      </c>
      <c r="D414" s="10" t="s">
        <v>123</v>
      </c>
      <c r="E414" s="10" t="s">
        <v>390</v>
      </c>
      <c r="F414" s="7"/>
      <c r="G414" s="8">
        <f>G415</f>
        <v>37805844.439999998</v>
      </c>
      <c r="H414" s="8">
        <f t="shared" ref="H414:L414" si="190">H415</f>
        <v>0</v>
      </c>
      <c r="I414" s="8">
        <f t="shared" si="190"/>
        <v>0</v>
      </c>
      <c r="J414" s="8">
        <f t="shared" si="190"/>
        <v>0</v>
      </c>
      <c r="K414" s="8">
        <f t="shared" si="190"/>
        <v>37805844.439999998</v>
      </c>
      <c r="L414" s="8">
        <f t="shared" si="190"/>
        <v>0</v>
      </c>
    </row>
    <row r="415" spans="1:12" ht="25.5" x14ac:dyDescent="0.25">
      <c r="A415" s="6" t="s">
        <v>68</v>
      </c>
      <c r="B415" s="10" t="s">
        <v>312</v>
      </c>
      <c r="C415" s="10" t="s">
        <v>56</v>
      </c>
      <c r="D415" s="10" t="s">
        <v>123</v>
      </c>
      <c r="E415" s="10" t="s">
        <v>390</v>
      </c>
      <c r="F415" s="7">
        <v>600</v>
      </c>
      <c r="G415" s="8">
        <v>37805844.439999998</v>
      </c>
      <c r="H415" s="8"/>
      <c r="I415" s="8"/>
      <c r="J415" s="8"/>
      <c r="K415" s="8">
        <f t="shared" si="189"/>
        <v>37805844.439999998</v>
      </c>
      <c r="L415" s="8">
        <f t="shared" si="189"/>
        <v>0</v>
      </c>
    </row>
    <row r="416" spans="1:12" ht="25.5" x14ac:dyDescent="0.25">
      <c r="A416" s="13" t="s">
        <v>105</v>
      </c>
      <c r="B416" s="10" t="s">
        <v>312</v>
      </c>
      <c r="C416" s="10" t="s">
        <v>56</v>
      </c>
      <c r="D416" s="10" t="s">
        <v>123</v>
      </c>
      <c r="E416" s="10" t="s">
        <v>391</v>
      </c>
      <c r="F416" s="7"/>
      <c r="G416" s="8">
        <f>G417</f>
        <v>323320.67</v>
      </c>
      <c r="H416" s="8">
        <f t="shared" ref="H416:L416" si="191">H417</f>
        <v>0</v>
      </c>
      <c r="I416" s="8">
        <f t="shared" si="191"/>
        <v>0</v>
      </c>
      <c r="J416" s="8">
        <f t="shared" si="191"/>
        <v>0</v>
      </c>
      <c r="K416" s="8">
        <f t="shared" si="191"/>
        <v>323320.67</v>
      </c>
      <c r="L416" s="8">
        <f t="shared" si="191"/>
        <v>0</v>
      </c>
    </row>
    <row r="417" spans="1:12" ht="25.5" x14ac:dyDescent="0.25">
      <c r="A417" s="6" t="s">
        <v>68</v>
      </c>
      <c r="B417" s="10" t="s">
        <v>312</v>
      </c>
      <c r="C417" s="10" t="s">
        <v>56</v>
      </c>
      <c r="D417" s="10" t="s">
        <v>123</v>
      </c>
      <c r="E417" s="10" t="s">
        <v>391</v>
      </c>
      <c r="F417" s="7">
        <v>600</v>
      </c>
      <c r="G417" s="8">
        <v>323320.67</v>
      </c>
      <c r="H417" s="8"/>
      <c r="I417" s="8">
        <v>0</v>
      </c>
      <c r="J417" s="8"/>
      <c r="K417" s="8">
        <f t="shared" si="189"/>
        <v>323320.67</v>
      </c>
      <c r="L417" s="8">
        <f t="shared" si="189"/>
        <v>0</v>
      </c>
    </row>
    <row r="418" spans="1:12" ht="25.5" x14ac:dyDescent="0.25">
      <c r="A418" s="13" t="s">
        <v>107</v>
      </c>
      <c r="B418" s="10" t="s">
        <v>312</v>
      </c>
      <c r="C418" s="10" t="s">
        <v>56</v>
      </c>
      <c r="D418" s="10" t="s">
        <v>123</v>
      </c>
      <c r="E418" s="10" t="s">
        <v>392</v>
      </c>
      <c r="F418" s="7"/>
      <c r="G418" s="8">
        <f>G419</f>
        <v>378164.85</v>
      </c>
      <c r="H418" s="8">
        <f t="shared" ref="H418:L418" si="192">H419</f>
        <v>0</v>
      </c>
      <c r="I418" s="8">
        <f t="shared" si="192"/>
        <v>0</v>
      </c>
      <c r="J418" s="8">
        <f t="shared" si="192"/>
        <v>0</v>
      </c>
      <c r="K418" s="8">
        <f t="shared" si="192"/>
        <v>378164.85</v>
      </c>
      <c r="L418" s="8">
        <f t="shared" si="192"/>
        <v>0</v>
      </c>
    </row>
    <row r="419" spans="1:12" ht="25.5" x14ac:dyDescent="0.25">
      <c r="A419" s="6" t="s">
        <v>68</v>
      </c>
      <c r="B419" s="10" t="s">
        <v>312</v>
      </c>
      <c r="C419" s="10" t="s">
        <v>56</v>
      </c>
      <c r="D419" s="10" t="s">
        <v>123</v>
      </c>
      <c r="E419" s="10" t="s">
        <v>392</v>
      </c>
      <c r="F419" s="7">
        <v>600</v>
      </c>
      <c r="G419" s="8">
        <v>378164.85</v>
      </c>
      <c r="H419" s="8"/>
      <c r="I419" s="8">
        <v>0</v>
      </c>
      <c r="J419" s="8"/>
      <c r="K419" s="8">
        <f t="shared" si="189"/>
        <v>378164.85</v>
      </c>
      <c r="L419" s="8">
        <f t="shared" si="189"/>
        <v>0</v>
      </c>
    </row>
    <row r="420" spans="1:12" ht="25.5" x14ac:dyDescent="0.25">
      <c r="A420" s="13" t="s">
        <v>109</v>
      </c>
      <c r="B420" s="10" t="s">
        <v>312</v>
      </c>
      <c r="C420" s="10" t="s">
        <v>56</v>
      </c>
      <c r="D420" s="10" t="s">
        <v>123</v>
      </c>
      <c r="E420" s="10" t="s">
        <v>393</v>
      </c>
      <c r="F420" s="7"/>
      <c r="G420" s="8">
        <f>G421</f>
        <v>2001658.64</v>
      </c>
      <c r="H420" s="8">
        <f t="shared" ref="H420:L420" si="193">H421</f>
        <v>0</v>
      </c>
      <c r="I420" s="8">
        <f t="shared" si="193"/>
        <v>0</v>
      </c>
      <c r="J420" s="8">
        <f t="shared" si="193"/>
        <v>0</v>
      </c>
      <c r="K420" s="8">
        <f t="shared" si="193"/>
        <v>2001658.64</v>
      </c>
      <c r="L420" s="8">
        <f t="shared" si="193"/>
        <v>0</v>
      </c>
    </row>
    <row r="421" spans="1:12" ht="25.5" x14ac:dyDescent="0.25">
      <c r="A421" s="6" t="s">
        <v>68</v>
      </c>
      <c r="B421" s="10" t="s">
        <v>312</v>
      </c>
      <c r="C421" s="10" t="s">
        <v>56</v>
      </c>
      <c r="D421" s="10" t="s">
        <v>123</v>
      </c>
      <c r="E421" s="10" t="s">
        <v>393</v>
      </c>
      <c r="F421" s="7">
        <v>600</v>
      </c>
      <c r="G421" s="8">
        <v>2001658.64</v>
      </c>
      <c r="H421" s="8"/>
      <c r="I421" s="8">
        <v>0</v>
      </c>
      <c r="J421" s="8"/>
      <c r="K421" s="8">
        <f t="shared" si="189"/>
        <v>2001658.64</v>
      </c>
      <c r="L421" s="8">
        <f t="shared" si="189"/>
        <v>0</v>
      </c>
    </row>
    <row r="422" spans="1:12" ht="25.5" x14ac:dyDescent="0.25">
      <c r="A422" s="6" t="s">
        <v>111</v>
      </c>
      <c r="B422" s="25" t="s">
        <v>312</v>
      </c>
      <c r="C422" s="25" t="s">
        <v>56</v>
      </c>
      <c r="D422" s="25" t="s">
        <v>123</v>
      </c>
      <c r="E422" s="33" t="s">
        <v>394</v>
      </c>
      <c r="F422" s="10"/>
      <c r="G422" s="8">
        <f>G423</f>
        <v>1000000</v>
      </c>
      <c r="H422" s="8">
        <f t="shared" ref="H422:L422" si="194">H423</f>
        <v>0</v>
      </c>
      <c r="I422" s="8">
        <f t="shared" si="194"/>
        <v>0</v>
      </c>
      <c r="J422" s="8">
        <f t="shared" si="194"/>
        <v>0</v>
      </c>
      <c r="K422" s="8">
        <f t="shared" si="194"/>
        <v>1000000</v>
      </c>
      <c r="L422" s="8">
        <f t="shared" si="194"/>
        <v>0</v>
      </c>
    </row>
    <row r="423" spans="1:12" ht="25.5" x14ac:dyDescent="0.25">
      <c r="A423" s="6" t="s">
        <v>68</v>
      </c>
      <c r="B423" s="25" t="s">
        <v>312</v>
      </c>
      <c r="C423" s="25" t="s">
        <v>56</v>
      </c>
      <c r="D423" s="25" t="s">
        <v>123</v>
      </c>
      <c r="E423" s="33" t="s">
        <v>394</v>
      </c>
      <c r="F423" s="10" t="s">
        <v>172</v>
      </c>
      <c r="G423" s="8">
        <v>1000000</v>
      </c>
      <c r="H423" s="8"/>
      <c r="I423" s="8"/>
      <c r="J423" s="8"/>
      <c r="K423" s="8">
        <f t="shared" si="189"/>
        <v>1000000</v>
      </c>
      <c r="L423" s="8">
        <f t="shared" si="189"/>
        <v>0</v>
      </c>
    </row>
    <row r="424" spans="1:12" ht="38.25" x14ac:dyDescent="0.25">
      <c r="A424" s="14" t="s">
        <v>395</v>
      </c>
      <c r="B424" s="25" t="s">
        <v>312</v>
      </c>
      <c r="C424" s="25" t="s">
        <v>56</v>
      </c>
      <c r="D424" s="25" t="s">
        <v>123</v>
      </c>
      <c r="E424" s="33" t="s">
        <v>396</v>
      </c>
      <c r="F424" s="10"/>
      <c r="G424" s="8">
        <f>G425+G427+G429+G431+G433</f>
        <v>19585754</v>
      </c>
      <c r="H424" s="8">
        <f t="shared" ref="H424:L424" si="195">H425+H427+H429+H431+H433</f>
        <v>0</v>
      </c>
      <c r="I424" s="8">
        <f t="shared" si="195"/>
        <v>185000</v>
      </c>
      <c r="J424" s="8">
        <f t="shared" si="195"/>
        <v>0</v>
      </c>
      <c r="K424" s="8">
        <f t="shared" si="195"/>
        <v>19770754</v>
      </c>
      <c r="L424" s="8">
        <f t="shared" si="195"/>
        <v>0</v>
      </c>
    </row>
    <row r="425" spans="1:12" ht="51" x14ac:dyDescent="0.25">
      <c r="A425" s="6" t="s">
        <v>29</v>
      </c>
      <c r="B425" s="10" t="s">
        <v>312</v>
      </c>
      <c r="C425" s="10" t="s">
        <v>56</v>
      </c>
      <c r="D425" s="10" t="s">
        <v>123</v>
      </c>
      <c r="E425" s="10" t="s">
        <v>397</v>
      </c>
      <c r="F425" s="7"/>
      <c r="G425" s="8">
        <f>G426</f>
        <v>261000</v>
      </c>
      <c r="H425" s="8">
        <f t="shared" ref="H425:L425" si="196">H426</f>
        <v>0</v>
      </c>
      <c r="I425" s="8">
        <f t="shared" si="196"/>
        <v>285000</v>
      </c>
      <c r="J425" s="8">
        <f t="shared" si="196"/>
        <v>0</v>
      </c>
      <c r="K425" s="8">
        <f t="shared" si="196"/>
        <v>546000</v>
      </c>
      <c r="L425" s="8">
        <f t="shared" si="196"/>
        <v>0</v>
      </c>
    </row>
    <row r="426" spans="1:12" ht="25.5" x14ac:dyDescent="0.25">
      <c r="A426" s="6" t="s">
        <v>68</v>
      </c>
      <c r="B426" s="10" t="s">
        <v>312</v>
      </c>
      <c r="C426" s="10" t="s">
        <v>56</v>
      </c>
      <c r="D426" s="10" t="s">
        <v>123</v>
      </c>
      <c r="E426" s="10" t="s">
        <v>397</v>
      </c>
      <c r="F426" s="7">
        <v>600</v>
      </c>
      <c r="G426" s="8">
        <v>261000</v>
      </c>
      <c r="H426" s="8"/>
      <c r="I426" s="8">
        <v>285000</v>
      </c>
      <c r="J426" s="8"/>
      <c r="K426" s="8">
        <f t="shared" ref="K426:L445" si="197">G426+I426</f>
        <v>546000</v>
      </c>
      <c r="L426" s="8">
        <f t="shared" si="197"/>
        <v>0</v>
      </c>
    </row>
    <row r="427" spans="1:12" ht="38.25" x14ac:dyDescent="0.25">
      <c r="A427" s="13" t="s">
        <v>103</v>
      </c>
      <c r="B427" s="10" t="s">
        <v>312</v>
      </c>
      <c r="C427" s="10" t="s">
        <v>56</v>
      </c>
      <c r="D427" s="10" t="s">
        <v>123</v>
      </c>
      <c r="E427" s="10" t="s">
        <v>398</v>
      </c>
      <c r="F427" s="7"/>
      <c r="G427" s="8">
        <f>G428</f>
        <v>16065856.800000001</v>
      </c>
      <c r="H427" s="8">
        <f t="shared" ref="H427:L427" si="198">H428</f>
        <v>0</v>
      </c>
      <c r="I427" s="8">
        <f t="shared" si="198"/>
        <v>0</v>
      </c>
      <c r="J427" s="8">
        <f t="shared" si="198"/>
        <v>0</v>
      </c>
      <c r="K427" s="8">
        <f t="shared" si="198"/>
        <v>16065856.800000001</v>
      </c>
      <c r="L427" s="8">
        <f t="shared" si="198"/>
        <v>0</v>
      </c>
    </row>
    <row r="428" spans="1:12" ht="25.5" x14ac:dyDescent="0.25">
      <c r="A428" s="6" t="s">
        <v>68</v>
      </c>
      <c r="B428" s="10" t="s">
        <v>312</v>
      </c>
      <c r="C428" s="10" t="s">
        <v>56</v>
      </c>
      <c r="D428" s="10" t="s">
        <v>123</v>
      </c>
      <c r="E428" s="10" t="s">
        <v>398</v>
      </c>
      <c r="F428" s="7">
        <v>600</v>
      </c>
      <c r="G428" s="8">
        <v>16065856.800000001</v>
      </c>
      <c r="H428" s="8"/>
      <c r="I428" s="8"/>
      <c r="J428" s="8"/>
      <c r="K428" s="8">
        <f t="shared" si="197"/>
        <v>16065856.800000001</v>
      </c>
      <c r="L428" s="8">
        <f t="shared" si="197"/>
        <v>0</v>
      </c>
    </row>
    <row r="429" spans="1:12" ht="25.5" x14ac:dyDescent="0.25">
      <c r="A429" s="13" t="s">
        <v>105</v>
      </c>
      <c r="B429" s="10" t="s">
        <v>312</v>
      </c>
      <c r="C429" s="10" t="s">
        <v>56</v>
      </c>
      <c r="D429" s="10" t="s">
        <v>123</v>
      </c>
      <c r="E429" s="10" t="s">
        <v>399</v>
      </c>
      <c r="F429" s="7"/>
      <c r="G429" s="8">
        <f>G430</f>
        <v>255800</v>
      </c>
      <c r="H429" s="8">
        <f t="shared" ref="H429:L429" si="199">H430</f>
        <v>0</v>
      </c>
      <c r="I429" s="8">
        <f t="shared" si="199"/>
        <v>21696.68</v>
      </c>
      <c r="J429" s="8">
        <f t="shared" si="199"/>
        <v>0</v>
      </c>
      <c r="K429" s="8">
        <f t="shared" si="199"/>
        <v>277496.68</v>
      </c>
      <c r="L429" s="8">
        <f t="shared" si="199"/>
        <v>0</v>
      </c>
    </row>
    <row r="430" spans="1:12" ht="25.5" x14ac:dyDescent="0.25">
      <c r="A430" s="6" t="s">
        <v>68</v>
      </c>
      <c r="B430" s="10" t="s">
        <v>312</v>
      </c>
      <c r="C430" s="10" t="s">
        <v>56</v>
      </c>
      <c r="D430" s="10" t="s">
        <v>123</v>
      </c>
      <c r="E430" s="10" t="s">
        <v>399</v>
      </c>
      <c r="F430" s="7">
        <v>600</v>
      </c>
      <c r="G430" s="8">
        <v>255800</v>
      </c>
      <c r="H430" s="8"/>
      <c r="I430" s="8">
        <f>21696.68</f>
        <v>21696.68</v>
      </c>
      <c r="J430" s="8"/>
      <c r="K430" s="8">
        <f t="shared" si="197"/>
        <v>277496.68</v>
      </c>
      <c r="L430" s="8">
        <f t="shared" si="197"/>
        <v>0</v>
      </c>
    </row>
    <row r="431" spans="1:12" ht="25.5" x14ac:dyDescent="0.25">
      <c r="A431" s="13" t="s">
        <v>107</v>
      </c>
      <c r="B431" s="10" t="s">
        <v>312</v>
      </c>
      <c r="C431" s="10" t="s">
        <v>56</v>
      </c>
      <c r="D431" s="10" t="s">
        <v>123</v>
      </c>
      <c r="E431" s="10" t="s">
        <v>400</v>
      </c>
      <c r="F431" s="7"/>
      <c r="G431" s="8">
        <f>G432</f>
        <v>431761.82</v>
      </c>
      <c r="H431" s="8">
        <f t="shared" ref="H431:L431" si="200">H432</f>
        <v>0</v>
      </c>
      <c r="I431" s="8">
        <f t="shared" si="200"/>
        <v>95856.87</v>
      </c>
      <c r="J431" s="8">
        <f t="shared" si="200"/>
        <v>0</v>
      </c>
      <c r="K431" s="8">
        <f t="shared" si="200"/>
        <v>527618.68999999994</v>
      </c>
      <c r="L431" s="8">
        <f t="shared" si="200"/>
        <v>0</v>
      </c>
    </row>
    <row r="432" spans="1:12" ht="25.5" x14ac:dyDescent="0.25">
      <c r="A432" s="6" t="s">
        <v>68</v>
      </c>
      <c r="B432" s="10" t="s">
        <v>312</v>
      </c>
      <c r="C432" s="10" t="s">
        <v>56</v>
      </c>
      <c r="D432" s="10" t="s">
        <v>123</v>
      </c>
      <c r="E432" s="10" t="s">
        <v>400</v>
      </c>
      <c r="F432" s="7">
        <v>600</v>
      </c>
      <c r="G432" s="8">
        <v>431761.82</v>
      </c>
      <c r="H432" s="8"/>
      <c r="I432" s="8">
        <f>95856.87</f>
        <v>95856.87</v>
      </c>
      <c r="J432" s="8"/>
      <c r="K432" s="8">
        <f t="shared" si="197"/>
        <v>527618.68999999994</v>
      </c>
      <c r="L432" s="8">
        <f t="shared" si="197"/>
        <v>0</v>
      </c>
    </row>
    <row r="433" spans="1:12" ht="25.5" x14ac:dyDescent="0.25">
      <c r="A433" s="13" t="s">
        <v>109</v>
      </c>
      <c r="B433" s="10" t="s">
        <v>312</v>
      </c>
      <c r="C433" s="10" t="s">
        <v>56</v>
      </c>
      <c r="D433" s="10" t="s">
        <v>123</v>
      </c>
      <c r="E433" s="10" t="s">
        <v>401</v>
      </c>
      <c r="F433" s="7"/>
      <c r="G433" s="8">
        <f>G434</f>
        <v>2571335.38</v>
      </c>
      <c r="H433" s="8">
        <f t="shared" ref="H433:L433" si="201">H434</f>
        <v>0</v>
      </c>
      <c r="I433" s="8">
        <f t="shared" si="201"/>
        <v>-217553.55</v>
      </c>
      <c r="J433" s="8">
        <f t="shared" si="201"/>
        <v>0</v>
      </c>
      <c r="K433" s="8">
        <f t="shared" si="201"/>
        <v>2353781.83</v>
      </c>
      <c r="L433" s="8">
        <f t="shared" si="201"/>
        <v>0</v>
      </c>
    </row>
    <row r="434" spans="1:12" ht="25.5" x14ac:dyDescent="0.25">
      <c r="A434" s="6" t="s">
        <v>68</v>
      </c>
      <c r="B434" s="10" t="s">
        <v>312</v>
      </c>
      <c r="C434" s="10" t="s">
        <v>56</v>
      </c>
      <c r="D434" s="10" t="s">
        <v>123</v>
      </c>
      <c r="E434" s="10" t="s">
        <v>401</v>
      </c>
      <c r="F434" s="7">
        <v>600</v>
      </c>
      <c r="G434" s="8">
        <v>2571335.38</v>
      </c>
      <c r="H434" s="8"/>
      <c r="I434" s="8">
        <f>-117553.55-100000</f>
        <v>-217553.55</v>
      </c>
      <c r="J434" s="8"/>
      <c r="K434" s="8">
        <f t="shared" si="197"/>
        <v>2353781.83</v>
      </c>
      <c r="L434" s="8">
        <f t="shared" si="197"/>
        <v>0</v>
      </c>
    </row>
    <row r="435" spans="1:12" ht="25.5" x14ac:dyDescent="0.25">
      <c r="A435" s="14" t="s">
        <v>402</v>
      </c>
      <c r="B435" s="10" t="s">
        <v>312</v>
      </c>
      <c r="C435" s="10" t="s">
        <v>56</v>
      </c>
      <c r="D435" s="10" t="s">
        <v>123</v>
      </c>
      <c r="E435" s="34" t="s">
        <v>403</v>
      </c>
      <c r="F435" s="7"/>
      <c r="G435" s="8">
        <f>G436+G438+G440+G442+G444</f>
        <v>16849290.18</v>
      </c>
      <c r="H435" s="8">
        <f t="shared" ref="H435:L435" si="202">H436+H438+H440+H442+H444</f>
        <v>0</v>
      </c>
      <c r="I435" s="8">
        <f t="shared" si="202"/>
        <v>0</v>
      </c>
      <c r="J435" s="8">
        <f t="shared" si="202"/>
        <v>0</v>
      </c>
      <c r="K435" s="8">
        <f t="shared" si="202"/>
        <v>16849290.18</v>
      </c>
      <c r="L435" s="8">
        <f t="shared" si="202"/>
        <v>0</v>
      </c>
    </row>
    <row r="436" spans="1:12" ht="51" x14ac:dyDescent="0.25">
      <c r="A436" s="6" t="s">
        <v>29</v>
      </c>
      <c r="B436" s="10" t="s">
        <v>312</v>
      </c>
      <c r="C436" s="10" t="s">
        <v>56</v>
      </c>
      <c r="D436" s="10" t="s">
        <v>123</v>
      </c>
      <c r="E436" s="10" t="s">
        <v>404</v>
      </c>
      <c r="F436" s="7"/>
      <c r="G436" s="8">
        <f>G437</f>
        <v>122000</v>
      </c>
      <c r="H436" s="8">
        <f t="shared" ref="H436:L436" si="203">H437</f>
        <v>0</v>
      </c>
      <c r="I436" s="8">
        <f t="shared" si="203"/>
        <v>0</v>
      </c>
      <c r="J436" s="8">
        <f t="shared" si="203"/>
        <v>0</v>
      </c>
      <c r="K436" s="8">
        <f t="shared" si="203"/>
        <v>122000</v>
      </c>
      <c r="L436" s="8">
        <f t="shared" si="203"/>
        <v>0</v>
      </c>
    </row>
    <row r="437" spans="1:12" ht="25.5" x14ac:dyDescent="0.25">
      <c r="A437" s="6" t="s">
        <v>68</v>
      </c>
      <c r="B437" s="10" t="s">
        <v>312</v>
      </c>
      <c r="C437" s="10" t="s">
        <v>56</v>
      </c>
      <c r="D437" s="10" t="s">
        <v>123</v>
      </c>
      <c r="E437" s="10" t="s">
        <v>404</v>
      </c>
      <c r="F437" s="7">
        <v>600</v>
      </c>
      <c r="G437" s="8">
        <v>122000</v>
      </c>
      <c r="H437" s="8"/>
      <c r="I437" s="8"/>
      <c r="J437" s="8"/>
      <c r="K437" s="8">
        <f t="shared" si="197"/>
        <v>122000</v>
      </c>
      <c r="L437" s="8">
        <f t="shared" si="197"/>
        <v>0</v>
      </c>
    </row>
    <row r="438" spans="1:12" ht="38.25" x14ac:dyDescent="0.25">
      <c r="A438" s="13" t="s">
        <v>103</v>
      </c>
      <c r="B438" s="10" t="s">
        <v>312</v>
      </c>
      <c r="C438" s="10" t="s">
        <v>56</v>
      </c>
      <c r="D438" s="10" t="s">
        <v>123</v>
      </c>
      <c r="E438" s="10" t="s">
        <v>405</v>
      </c>
      <c r="F438" s="7"/>
      <c r="G438" s="8">
        <f>G439</f>
        <v>13357139</v>
      </c>
      <c r="H438" s="8">
        <f t="shared" ref="H438:L438" si="204">H439</f>
        <v>0</v>
      </c>
      <c r="I438" s="8">
        <f t="shared" si="204"/>
        <v>0</v>
      </c>
      <c r="J438" s="8">
        <f t="shared" si="204"/>
        <v>0</v>
      </c>
      <c r="K438" s="8">
        <f t="shared" si="204"/>
        <v>13357139</v>
      </c>
      <c r="L438" s="8">
        <f t="shared" si="204"/>
        <v>0</v>
      </c>
    </row>
    <row r="439" spans="1:12" ht="25.5" x14ac:dyDescent="0.25">
      <c r="A439" s="6" t="s">
        <v>68</v>
      </c>
      <c r="B439" s="10" t="s">
        <v>312</v>
      </c>
      <c r="C439" s="10" t="s">
        <v>56</v>
      </c>
      <c r="D439" s="10" t="s">
        <v>123</v>
      </c>
      <c r="E439" s="10" t="s">
        <v>405</v>
      </c>
      <c r="F439" s="7">
        <v>600</v>
      </c>
      <c r="G439" s="8">
        <v>13357139</v>
      </c>
      <c r="H439" s="8"/>
      <c r="I439" s="8"/>
      <c r="J439" s="8"/>
      <c r="K439" s="8">
        <f t="shared" si="197"/>
        <v>13357139</v>
      </c>
      <c r="L439" s="8">
        <f t="shared" si="197"/>
        <v>0</v>
      </c>
    </row>
    <row r="440" spans="1:12" ht="25.5" x14ac:dyDescent="0.25">
      <c r="A440" s="13" t="s">
        <v>105</v>
      </c>
      <c r="B440" s="10" t="s">
        <v>312</v>
      </c>
      <c r="C440" s="10" t="s">
        <v>56</v>
      </c>
      <c r="D440" s="10" t="s">
        <v>123</v>
      </c>
      <c r="E440" s="10" t="s">
        <v>406</v>
      </c>
      <c r="F440" s="7"/>
      <c r="G440" s="8">
        <f>G441</f>
        <v>812862.29</v>
      </c>
      <c r="H440" s="8">
        <f t="shared" ref="H440:L440" si="205">H441</f>
        <v>0</v>
      </c>
      <c r="I440" s="8">
        <f t="shared" si="205"/>
        <v>0</v>
      </c>
      <c r="J440" s="8">
        <f t="shared" si="205"/>
        <v>0</v>
      </c>
      <c r="K440" s="8">
        <f t="shared" si="205"/>
        <v>812862.29</v>
      </c>
      <c r="L440" s="8">
        <f t="shared" si="205"/>
        <v>0</v>
      </c>
    </row>
    <row r="441" spans="1:12" ht="25.5" x14ac:dyDescent="0.25">
      <c r="A441" s="6" t="s">
        <v>68</v>
      </c>
      <c r="B441" s="10" t="s">
        <v>312</v>
      </c>
      <c r="C441" s="10" t="s">
        <v>56</v>
      </c>
      <c r="D441" s="10" t="s">
        <v>123</v>
      </c>
      <c r="E441" s="10" t="s">
        <v>406</v>
      </c>
      <c r="F441" s="7">
        <v>600</v>
      </c>
      <c r="G441" s="8">
        <v>812862.29</v>
      </c>
      <c r="H441" s="8"/>
      <c r="I441" s="8">
        <v>0</v>
      </c>
      <c r="J441" s="8"/>
      <c r="K441" s="8">
        <f t="shared" si="197"/>
        <v>812862.29</v>
      </c>
      <c r="L441" s="8">
        <f t="shared" si="197"/>
        <v>0</v>
      </c>
    </row>
    <row r="442" spans="1:12" ht="25.5" x14ac:dyDescent="0.25">
      <c r="A442" s="13" t="s">
        <v>107</v>
      </c>
      <c r="B442" s="10" t="s">
        <v>312</v>
      </c>
      <c r="C442" s="10" t="s">
        <v>56</v>
      </c>
      <c r="D442" s="10" t="s">
        <v>123</v>
      </c>
      <c r="E442" s="10" t="s">
        <v>407</v>
      </c>
      <c r="F442" s="7"/>
      <c r="G442" s="8">
        <f>G443</f>
        <v>1957163.49</v>
      </c>
      <c r="H442" s="8">
        <f t="shared" ref="H442:L442" si="206">H443</f>
        <v>0</v>
      </c>
      <c r="I442" s="8">
        <f t="shared" si="206"/>
        <v>13127.21</v>
      </c>
      <c r="J442" s="8">
        <f t="shared" si="206"/>
        <v>0</v>
      </c>
      <c r="K442" s="8">
        <f t="shared" si="206"/>
        <v>1970290.7</v>
      </c>
      <c r="L442" s="8">
        <f t="shared" si="206"/>
        <v>0</v>
      </c>
    </row>
    <row r="443" spans="1:12" ht="25.5" x14ac:dyDescent="0.25">
      <c r="A443" s="6" t="s">
        <v>68</v>
      </c>
      <c r="B443" s="10" t="s">
        <v>312</v>
      </c>
      <c r="C443" s="10" t="s">
        <v>56</v>
      </c>
      <c r="D443" s="10" t="s">
        <v>123</v>
      </c>
      <c r="E443" s="10" t="s">
        <v>407</v>
      </c>
      <c r="F443" s="7">
        <v>600</v>
      </c>
      <c r="G443" s="8">
        <v>1957163.49</v>
      </c>
      <c r="H443" s="8"/>
      <c r="I443" s="8">
        <f>13127.21</f>
        <v>13127.21</v>
      </c>
      <c r="J443" s="8"/>
      <c r="K443" s="8">
        <f t="shared" si="197"/>
        <v>1970290.7</v>
      </c>
      <c r="L443" s="8">
        <f t="shared" si="197"/>
        <v>0</v>
      </c>
    </row>
    <row r="444" spans="1:12" ht="25.5" x14ac:dyDescent="0.25">
      <c r="A444" s="13" t="s">
        <v>109</v>
      </c>
      <c r="B444" s="10" t="s">
        <v>312</v>
      </c>
      <c r="C444" s="10" t="s">
        <v>56</v>
      </c>
      <c r="D444" s="10" t="s">
        <v>123</v>
      </c>
      <c r="E444" s="10" t="s">
        <v>408</v>
      </c>
      <c r="F444" s="7"/>
      <c r="G444" s="8">
        <f>G445</f>
        <v>600125.4</v>
      </c>
      <c r="H444" s="8">
        <f t="shared" ref="H444:L444" si="207">H445</f>
        <v>0</v>
      </c>
      <c r="I444" s="8">
        <f t="shared" si="207"/>
        <v>-13127.21</v>
      </c>
      <c r="J444" s="8">
        <f t="shared" si="207"/>
        <v>0</v>
      </c>
      <c r="K444" s="8">
        <f t="shared" si="207"/>
        <v>586998.19000000006</v>
      </c>
      <c r="L444" s="8">
        <f t="shared" si="207"/>
        <v>0</v>
      </c>
    </row>
    <row r="445" spans="1:12" ht="25.5" x14ac:dyDescent="0.25">
      <c r="A445" s="6" t="s">
        <v>68</v>
      </c>
      <c r="B445" s="10" t="s">
        <v>312</v>
      </c>
      <c r="C445" s="10" t="s">
        <v>56</v>
      </c>
      <c r="D445" s="10" t="s">
        <v>123</v>
      </c>
      <c r="E445" s="10" t="s">
        <v>408</v>
      </c>
      <c r="F445" s="7">
        <v>600</v>
      </c>
      <c r="G445" s="8">
        <v>600125.4</v>
      </c>
      <c r="H445" s="8"/>
      <c r="I445" s="8">
        <f>-13127.21</f>
        <v>-13127.21</v>
      </c>
      <c r="J445" s="8"/>
      <c r="K445" s="8">
        <f t="shared" si="197"/>
        <v>586998.19000000006</v>
      </c>
      <c r="L445" s="8">
        <f t="shared" si="197"/>
        <v>0</v>
      </c>
    </row>
    <row r="446" spans="1:12" x14ac:dyDescent="0.25">
      <c r="A446" s="6" t="s">
        <v>340</v>
      </c>
      <c r="B446" s="10" t="s">
        <v>312</v>
      </c>
      <c r="C446" s="10" t="s">
        <v>56</v>
      </c>
      <c r="D446" s="10" t="s">
        <v>123</v>
      </c>
      <c r="E446" s="10" t="s">
        <v>341</v>
      </c>
      <c r="F446" s="7"/>
      <c r="G446" s="8">
        <f t="shared" ref="G446:L446" si="208">G447</f>
        <v>10037000</v>
      </c>
      <c r="H446" s="8">
        <f t="shared" si="208"/>
        <v>0</v>
      </c>
      <c r="I446" s="8">
        <f t="shared" si="208"/>
        <v>31000</v>
      </c>
      <c r="J446" s="8">
        <f t="shared" si="208"/>
        <v>0</v>
      </c>
      <c r="K446" s="8">
        <f t="shared" si="208"/>
        <v>10068000</v>
      </c>
      <c r="L446" s="8">
        <f t="shared" si="208"/>
        <v>0</v>
      </c>
    </row>
    <row r="447" spans="1:12" ht="25.5" x14ac:dyDescent="0.25">
      <c r="A447" s="6" t="s">
        <v>342</v>
      </c>
      <c r="B447" s="10" t="s">
        <v>312</v>
      </c>
      <c r="C447" s="10" t="s">
        <v>56</v>
      </c>
      <c r="D447" s="10" t="s">
        <v>123</v>
      </c>
      <c r="E447" s="10" t="s">
        <v>343</v>
      </c>
      <c r="F447" s="7"/>
      <c r="G447" s="8">
        <f>G448+G450+G452+G454+G456</f>
        <v>10037000</v>
      </c>
      <c r="H447" s="8">
        <f t="shared" ref="H447:L447" si="209">H448+H450+H452+H454+H456</f>
        <v>0</v>
      </c>
      <c r="I447" s="8">
        <f t="shared" si="209"/>
        <v>31000</v>
      </c>
      <c r="J447" s="8">
        <f t="shared" si="209"/>
        <v>0</v>
      </c>
      <c r="K447" s="8">
        <f t="shared" si="209"/>
        <v>10068000</v>
      </c>
      <c r="L447" s="8">
        <f t="shared" si="209"/>
        <v>0</v>
      </c>
    </row>
    <row r="448" spans="1:12" ht="51" x14ac:dyDescent="0.25">
      <c r="A448" s="6" t="s">
        <v>29</v>
      </c>
      <c r="B448" s="10" t="s">
        <v>312</v>
      </c>
      <c r="C448" s="10" t="s">
        <v>56</v>
      </c>
      <c r="D448" s="10" t="s">
        <v>123</v>
      </c>
      <c r="E448" s="10" t="s">
        <v>409</v>
      </c>
      <c r="F448" s="7"/>
      <c r="G448" s="8">
        <f t="shared" ref="G448:L448" si="210">G449</f>
        <v>500000</v>
      </c>
      <c r="H448" s="8">
        <f t="shared" si="210"/>
        <v>0</v>
      </c>
      <c r="I448" s="8">
        <f t="shared" si="210"/>
        <v>31000</v>
      </c>
      <c r="J448" s="8">
        <f t="shared" si="210"/>
        <v>0</v>
      </c>
      <c r="K448" s="8">
        <f t="shared" si="210"/>
        <v>531000</v>
      </c>
      <c r="L448" s="8">
        <f t="shared" si="210"/>
        <v>0</v>
      </c>
    </row>
    <row r="449" spans="1:12" ht="25.5" x14ac:dyDescent="0.25">
      <c r="A449" s="6" t="s">
        <v>68</v>
      </c>
      <c r="B449" s="10" t="s">
        <v>312</v>
      </c>
      <c r="C449" s="10" t="s">
        <v>56</v>
      </c>
      <c r="D449" s="10" t="s">
        <v>123</v>
      </c>
      <c r="E449" s="10" t="s">
        <v>409</v>
      </c>
      <c r="F449" s="7">
        <v>600</v>
      </c>
      <c r="G449" s="8">
        <v>500000</v>
      </c>
      <c r="H449" s="8"/>
      <c r="I449" s="8">
        <v>31000</v>
      </c>
      <c r="J449" s="8"/>
      <c r="K449" s="8">
        <f t="shared" ref="K449:L451" si="211">G449+I449</f>
        <v>531000</v>
      </c>
      <c r="L449" s="8">
        <f t="shared" si="211"/>
        <v>0</v>
      </c>
    </row>
    <row r="450" spans="1:12" ht="38.25" x14ac:dyDescent="0.25">
      <c r="A450" s="13" t="s">
        <v>103</v>
      </c>
      <c r="B450" s="7">
        <v>707</v>
      </c>
      <c r="C450" s="10" t="s">
        <v>56</v>
      </c>
      <c r="D450" s="10" t="s">
        <v>123</v>
      </c>
      <c r="E450" s="10" t="s">
        <v>410</v>
      </c>
      <c r="F450" s="10"/>
      <c r="G450" s="8">
        <f>G451</f>
        <v>8297190</v>
      </c>
      <c r="H450" s="8">
        <f>H451</f>
        <v>0</v>
      </c>
      <c r="I450" s="8">
        <f>I451</f>
        <v>0</v>
      </c>
      <c r="J450" s="8">
        <f>J451</f>
        <v>0</v>
      </c>
      <c r="K450" s="8">
        <f t="shared" si="211"/>
        <v>8297190</v>
      </c>
      <c r="L450" s="8">
        <f t="shared" si="211"/>
        <v>0</v>
      </c>
    </row>
    <row r="451" spans="1:12" ht="25.5" x14ac:dyDescent="0.25">
      <c r="A451" s="6" t="s">
        <v>68</v>
      </c>
      <c r="B451" s="7">
        <v>707</v>
      </c>
      <c r="C451" s="10" t="s">
        <v>56</v>
      </c>
      <c r="D451" s="10" t="s">
        <v>123</v>
      </c>
      <c r="E451" s="10" t="s">
        <v>410</v>
      </c>
      <c r="F451" s="10" t="s">
        <v>172</v>
      </c>
      <c r="G451" s="8">
        <v>8297190</v>
      </c>
      <c r="H451" s="8"/>
      <c r="I451" s="8"/>
      <c r="J451" s="8"/>
      <c r="K451" s="8">
        <f t="shared" si="211"/>
        <v>8297190</v>
      </c>
      <c r="L451" s="8">
        <f t="shared" si="211"/>
        <v>0</v>
      </c>
    </row>
    <row r="452" spans="1:12" ht="25.5" x14ac:dyDescent="0.25">
      <c r="A452" s="13" t="s">
        <v>105</v>
      </c>
      <c r="B452" s="7">
        <v>707</v>
      </c>
      <c r="C452" s="10" t="s">
        <v>56</v>
      </c>
      <c r="D452" s="10" t="s">
        <v>123</v>
      </c>
      <c r="E452" s="10" t="s">
        <v>411</v>
      </c>
      <c r="F452" s="10"/>
      <c r="G452" s="8">
        <f>G453</f>
        <v>69300</v>
      </c>
      <c r="H452" s="8">
        <f t="shared" ref="H452:L452" si="212">H453</f>
        <v>0</v>
      </c>
      <c r="I452" s="8">
        <f t="shared" si="212"/>
        <v>0</v>
      </c>
      <c r="J452" s="8">
        <f t="shared" si="212"/>
        <v>0</v>
      </c>
      <c r="K452" s="8">
        <f t="shared" si="212"/>
        <v>69300</v>
      </c>
      <c r="L452" s="8">
        <f t="shared" si="212"/>
        <v>0</v>
      </c>
    </row>
    <row r="453" spans="1:12" ht="25.5" x14ac:dyDescent="0.25">
      <c r="A453" s="6" t="s">
        <v>68</v>
      </c>
      <c r="B453" s="7">
        <v>707</v>
      </c>
      <c r="C453" s="10" t="s">
        <v>56</v>
      </c>
      <c r="D453" s="10" t="s">
        <v>123</v>
      </c>
      <c r="E453" s="10" t="s">
        <v>411</v>
      </c>
      <c r="F453" s="10" t="s">
        <v>172</v>
      </c>
      <c r="G453" s="8">
        <v>69300</v>
      </c>
      <c r="H453" s="8"/>
      <c r="I453" s="8"/>
      <c r="J453" s="8"/>
      <c r="K453" s="8">
        <f t="shared" ref="K453:L457" si="213">G453+I453</f>
        <v>69300</v>
      </c>
      <c r="L453" s="8">
        <f t="shared" si="213"/>
        <v>0</v>
      </c>
    </row>
    <row r="454" spans="1:12" ht="38.25" x14ac:dyDescent="0.25">
      <c r="A454" s="13" t="s">
        <v>103</v>
      </c>
      <c r="B454" s="7">
        <v>707</v>
      </c>
      <c r="C454" s="10" t="s">
        <v>56</v>
      </c>
      <c r="D454" s="10" t="s">
        <v>123</v>
      </c>
      <c r="E454" s="10" t="s">
        <v>412</v>
      </c>
      <c r="F454" s="10"/>
      <c r="G454" s="8">
        <f>G455</f>
        <v>220500</v>
      </c>
      <c r="H454" s="8">
        <f t="shared" ref="H454:L454" si="214">H455</f>
        <v>0</v>
      </c>
      <c r="I454" s="8">
        <f t="shared" si="214"/>
        <v>167500</v>
      </c>
      <c r="J454" s="8">
        <f t="shared" si="214"/>
        <v>0</v>
      </c>
      <c r="K454" s="8">
        <f t="shared" si="214"/>
        <v>388000</v>
      </c>
      <c r="L454" s="8">
        <f t="shared" si="214"/>
        <v>0</v>
      </c>
    </row>
    <row r="455" spans="1:12" ht="25.5" x14ac:dyDescent="0.25">
      <c r="A455" s="6" t="s">
        <v>68</v>
      </c>
      <c r="B455" s="7">
        <v>707</v>
      </c>
      <c r="C455" s="10" t="s">
        <v>56</v>
      </c>
      <c r="D455" s="10" t="s">
        <v>123</v>
      </c>
      <c r="E455" s="10" t="s">
        <v>412</v>
      </c>
      <c r="F455" s="10" t="s">
        <v>172</v>
      </c>
      <c r="G455" s="8">
        <v>220500</v>
      </c>
      <c r="H455" s="8"/>
      <c r="I455" s="8">
        <f>167500</f>
        <v>167500</v>
      </c>
      <c r="J455" s="8"/>
      <c r="K455" s="8">
        <f t="shared" si="213"/>
        <v>388000</v>
      </c>
      <c r="L455" s="8">
        <f t="shared" si="213"/>
        <v>0</v>
      </c>
    </row>
    <row r="456" spans="1:12" ht="25.5" x14ac:dyDescent="0.25">
      <c r="A456" s="13" t="s">
        <v>109</v>
      </c>
      <c r="B456" s="7">
        <v>707</v>
      </c>
      <c r="C456" s="10" t="s">
        <v>56</v>
      </c>
      <c r="D456" s="10" t="s">
        <v>123</v>
      </c>
      <c r="E456" s="10" t="s">
        <v>413</v>
      </c>
      <c r="F456" s="10"/>
      <c r="G456" s="8">
        <f>G457</f>
        <v>950010</v>
      </c>
      <c r="H456" s="8">
        <f t="shared" ref="H456:L456" si="215">H457</f>
        <v>0</v>
      </c>
      <c r="I456" s="8">
        <f t="shared" si="215"/>
        <v>-167500</v>
      </c>
      <c r="J456" s="8">
        <f t="shared" si="215"/>
        <v>0</v>
      </c>
      <c r="K456" s="8">
        <f t="shared" si="215"/>
        <v>782510</v>
      </c>
      <c r="L456" s="8">
        <f t="shared" si="215"/>
        <v>0</v>
      </c>
    </row>
    <row r="457" spans="1:12" ht="25.5" x14ac:dyDescent="0.25">
      <c r="A457" s="6" t="s">
        <v>68</v>
      </c>
      <c r="B457" s="7">
        <v>707</v>
      </c>
      <c r="C457" s="10" t="s">
        <v>56</v>
      </c>
      <c r="D457" s="10" t="s">
        <v>123</v>
      </c>
      <c r="E457" s="10" t="s">
        <v>413</v>
      </c>
      <c r="F457" s="10" t="s">
        <v>172</v>
      </c>
      <c r="G457" s="8">
        <v>950010</v>
      </c>
      <c r="H457" s="8"/>
      <c r="I457" s="8">
        <f>-167500</f>
        <v>-167500</v>
      </c>
      <c r="J457" s="8"/>
      <c r="K457" s="8">
        <f t="shared" si="213"/>
        <v>782510</v>
      </c>
      <c r="L457" s="8">
        <f t="shared" si="213"/>
        <v>0</v>
      </c>
    </row>
    <row r="458" spans="1:12" x14ac:dyDescent="0.25">
      <c r="A458" s="6" t="s">
        <v>253</v>
      </c>
      <c r="B458" s="10" t="s">
        <v>312</v>
      </c>
      <c r="C458" s="10" t="s">
        <v>163</v>
      </c>
      <c r="D458" s="10"/>
      <c r="E458" s="10"/>
      <c r="F458" s="7"/>
      <c r="G458" s="8">
        <f>G459+G469+G487</f>
        <v>63007200</v>
      </c>
      <c r="H458" s="8">
        <f>H459+H469+H487</f>
        <v>62194200</v>
      </c>
      <c r="I458" s="8">
        <f>I459+I469+I487</f>
        <v>-3108400</v>
      </c>
      <c r="J458" s="8">
        <f>J459+J469+J487</f>
        <v>-3108400</v>
      </c>
      <c r="K458" s="8">
        <f>K459+K469+K487</f>
        <v>59898800</v>
      </c>
      <c r="L458" s="8">
        <f>L459+L469+L487</f>
        <v>59085800</v>
      </c>
    </row>
    <row r="459" spans="1:12" x14ac:dyDescent="0.25">
      <c r="A459" s="6" t="s">
        <v>257</v>
      </c>
      <c r="B459" s="10" t="s">
        <v>312</v>
      </c>
      <c r="C459" s="10" t="s">
        <v>163</v>
      </c>
      <c r="D459" s="10" t="s">
        <v>119</v>
      </c>
      <c r="E459" s="10"/>
      <c r="F459" s="7"/>
      <c r="G459" s="8">
        <f t="shared" ref="G459:L461" si="216">G460</f>
        <v>2614700</v>
      </c>
      <c r="H459" s="8">
        <f t="shared" si="216"/>
        <v>2614700</v>
      </c>
      <c r="I459" s="8">
        <f t="shared" si="216"/>
        <v>335500</v>
      </c>
      <c r="J459" s="8">
        <f t="shared" si="216"/>
        <v>335500</v>
      </c>
      <c r="K459" s="8">
        <f t="shared" si="216"/>
        <v>2950200</v>
      </c>
      <c r="L459" s="8">
        <f t="shared" si="216"/>
        <v>2950200</v>
      </c>
    </row>
    <row r="460" spans="1:12" ht="25.5" x14ac:dyDescent="0.25">
      <c r="A460" s="6" t="s">
        <v>212</v>
      </c>
      <c r="B460" s="7">
        <v>707</v>
      </c>
      <c r="C460" s="10" t="s">
        <v>163</v>
      </c>
      <c r="D460" s="10" t="s">
        <v>119</v>
      </c>
      <c r="E460" s="10" t="s">
        <v>213</v>
      </c>
      <c r="F460" s="7"/>
      <c r="G460" s="8">
        <f t="shared" si="216"/>
        <v>2614700</v>
      </c>
      <c r="H460" s="8">
        <f t="shared" si="216"/>
        <v>2614700</v>
      </c>
      <c r="I460" s="8">
        <f t="shared" si="216"/>
        <v>335500</v>
      </c>
      <c r="J460" s="8">
        <f t="shared" si="216"/>
        <v>335500</v>
      </c>
      <c r="K460" s="8">
        <f t="shared" si="216"/>
        <v>2950200</v>
      </c>
      <c r="L460" s="8">
        <f t="shared" si="216"/>
        <v>2950200</v>
      </c>
    </row>
    <row r="461" spans="1:12" x14ac:dyDescent="0.25">
      <c r="A461" s="6" t="s">
        <v>414</v>
      </c>
      <c r="B461" s="7">
        <v>707</v>
      </c>
      <c r="C461" s="10" t="s">
        <v>163</v>
      </c>
      <c r="D461" s="10" t="s">
        <v>119</v>
      </c>
      <c r="E461" s="10" t="s">
        <v>415</v>
      </c>
      <c r="F461" s="7"/>
      <c r="G461" s="8">
        <f>G462</f>
        <v>2614700</v>
      </c>
      <c r="H461" s="8">
        <f t="shared" si="216"/>
        <v>2614700</v>
      </c>
      <c r="I461" s="8">
        <f t="shared" si="216"/>
        <v>335500</v>
      </c>
      <c r="J461" s="8">
        <f t="shared" si="216"/>
        <v>335500</v>
      </c>
      <c r="K461" s="8">
        <f t="shared" si="216"/>
        <v>2950200</v>
      </c>
      <c r="L461" s="8">
        <f t="shared" si="216"/>
        <v>2950200</v>
      </c>
    </row>
    <row r="462" spans="1:12" ht="51" x14ac:dyDescent="0.25">
      <c r="A462" s="6" t="s">
        <v>416</v>
      </c>
      <c r="B462" s="7">
        <v>707</v>
      </c>
      <c r="C462" s="10" t="s">
        <v>163</v>
      </c>
      <c r="D462" s="10" t="s">
        <v>119</v>
      </c>
      <c r="E462" s="10" t="s">
        <v>417</v>
      </c>
      <c r="F462" s="7"/>
      <c r="G462" s="8">
        <f t="shared" ref="G462:L462" si="217">G463+G465+G467</f>
        <v>2614700</v>
      </c>
      <c r="H462" s="8">
        <f t="shared" si="217"/>
        <v>2614700</v>
      </c>
      <c r="I462" s="8">
        <f t="shared" si="217"/>
        <v>335500</v>
      </c>
      <c r="J462" s="8">
        <f t="shared" si="217"/>
        <v>335500</v>
      </c>
      <c r="K462" s="8">
        <f t="shared" si="217"/>
        <v>2950200</v>
      </c>
      <c r="L462" s="8">
        <f t="shared" si="217"/>
        <v>2950200</v>
      </c>
    </row>
    <row r="463" spans="1:12" ht="63.75" x14ac:dyDescent="0.25">
      <c r="A463" s="6" t="s">
        <v>418</v>
      </c>
      <c r="B463" s="7">
        <v>707</v>
      </c>
      <c r="C463" s="10" t="s">
        <v>163</v>
      </c>
      <c r="D463" s="10" t="s">
        <v>119</v>
      </c>
      <c r="E463" s="10" t="s">
        <v>419</v>
      </c>
      <c r="F463" s="7"/>
      <c r="G463" s="8">
        <f t="shared" ref="G463:L463" si="218">G464</f>
        <v>2057500</v>
      </c>
      <c r="H463" s="8">
        <f t="shared" si="218"/>
        <v>2057500</v>
      </c>
      <c r="I463" s="8">
        <f t="shared" si="218"/>
        <v>335500</v>
      </c>
      <c r="J463" s="8">
        <f t="shared" si="218"/>
        <v>335500</v>
      </c>
      <c r="K463" s="8">
        <f t="shared" si="218"/>
        <v>2393000</v>
      </c>
      <c r="L463" s="8">
        <f t="shared" si="218"/>
        <v>2393000</v>
      </c>
    </row>
    <row r="464" spans="1:12" x14ac:dyDescent="0.25">
      <c r="A464" s="6" t="s">
        <v>49</v>
      </c>
      <c r="B464" s="10" t="s">
        <v>312</v>
      </c>
      <c r="C464" s="10" t="s">
        <v>163</v>
      </c>
      <c r="D464" s="10" t="s">
        <v>119</v>
      </c>
      <c r="E464" s="10" t="s">
        <v>419</v>
      </c>
      <c r="F464" s="7">
        <v>300</v>
      </c>
      <c r="G464" s="8">
        <v>2057500</v>
      </c>
      <c r="H464" s="8">
        <v>2057500</v>
      </c>
      <c r="I464" s="8">
        <v>335500</v>
      </c>
      <c r="J464" s="8">
        <v>335500</v>
      </c>
      <c r="K464" s="8">
        <f>G464+I464</f>
        <v>2393000</v>
      </c>
      <c r="L464" s="8">
        <f>H464+J464</f>
        <v>2393000</v>
      </c>
    </row>
    <row r="465" spans="1:12" ht="63.75" x14ac:dyDescent="0.25">
      <c r="A465" s="6" t="s">
        <v>420</v>
      </c>
      <c r="B465" s="10" t="s">
        <v>312</v>
      </c>
      <c r="C465" s="10" t="s">
        <v>163</v>
      </c>
      <c r="D465" s="10" t="s">
        <v>119</v>
      </c>
      <c r="E465" s="10" t="s">
        <v>421</v>
      </c>
      <c r="F465" s="7"/>
      <c r="G465" s="8">
        <f t="shared" ref="G465:L465" si="219">G466</f>
        <v>33800</v>
      </c>
      <c r="H465" s="8">
        <f t="shared" si="219"/>
        <v>33800</v>
      </c>
      <c r="I465" s="8">
        <f t="shared" si="219"/>
        <v>0</v>
      </c>
      <c r="J465" s="8">
        <f t="shared" si="219"/>
        <v>0</v>
      </c>
      <c r="K465" s="8">
        <f t="shared" si="219"/>
        <v>33800</v>
      </c>
      <c r="L465" s="8">
        <f t="shared" si="219"/>
        <v>33800</v>
      </c>
    </row>
    <row r="466" spans="1:12" ht="25.5" x14ac:dyDescent="0.25">
      <c r="A466" s="6" t="s">
        <v>28</v>
      </c>
      <c r="B466" s="10" t="s">
        <v>312</v>
      </c>
      <c r="C466" s="10" t="s">
        <v>163</v>
      </c>
      <c r="D466" s="10" t="s">
        <v>119</v>
      </c>
      <c r="E466" s="10" t="s">
        <v>421</v>
      </c>
      <c r="F466" s="7">
        <v>200</v>
      </c>
      <c r="G466" s="8">
        <v>33800</v>
      </c>
      <c r="H466" s="8">
        <v>33800</v>
      </c>
      <c r="I466" s="8"/>
      <c r="J466" s="8"/>
      <c r="K466" s="8">
        <f t="shared" ref="K466:L468" si="220">G466+I466</f>
        <v>33800</v>
      </c>
      <c r="L466" s="8">
        <f t="shared" si="220"/>
        <v>33800</v>
      </c>
    </row>
    <row r="467" spans="1:12" ht="102" x14ac:dyDescent="0.25">
      <c r="A467" s="6" t="s">
        <v>422</v>
      </c>
      <c r="B467" s="10" t="s">
        <v>312</v>
      </c>
      <c r="C467" s="10" t="s">
        <v>163</v>
      </c>
      <c r="D467" s="10" t="s">
        <v>119</v>
      </c>
      <c r="E467" s="10" t="s">
        <v>423</v>
      </c>
      <c r="F467" s="7"/>
      <c r="G467" s="8">
        <f>G468</f>
        <v>523400</v>
      </c>
      <c r="H467" s="8">
        <f>H468</f>
        <v>523400</v>
      </c>
      <c r="I467" s="8">
        <f>I468</f>
        <v>0</v>
      </c>
      <c r="J467" s="8">
        <f>J468</f>
        <v>0</v>
      </c>
      <c r="K467" s="8">
        <f t="shared" si="220"/>
        <v>523400</v>
      </c>
      <c r="L467" s="8">
        <f t="shared" si="220"/>
        <v>523400</v>
      </c>
    </row>
    <row r="468" spans="1:12" x14ac:dyDescent="0.25">
      <c r="A468" s="6" t="s">
        <v>49</v>
      </c>
      <c r="B468" s="10" t="s">
        <v>312</v>
      </c>
      <c r="C468" s="10" t="s">
        <v>163</v>
      </c>
      <c r="D468" s="10" t="s">
        <v>119</v>
      </c>
      <c r="E468" s="10" t="s">
        <v>423</v>
      </c>
      <c r="F468" s="7">
        <v>300</v>
      </c>
      <c r="G468" s="8">
        <v>523400</v>
      </c>
      <c r="H468" s="8">
        <v>523400</v>
      </c>
      <c r="I468" s="8"/>
      <c r="J468" s="8"/>
      <c r="K468" s="8">
        <f t="shared" si="220"/>
        <v>523400</v>
      </c>
      <c r="L468" s="8">
        <f t="shared" si="220"/>
        <v>523400</v>
      </c>
    </row>
    <row r="469" spans="1:12" x14ac:dyDescent="0.25">
      <c r="A469" s="6" t="s">
        <v>262</v>
      </c>
      <c r="B469" s="10" t="s">
        <v>312</v>
      </c>
      <c r="C469" s="10" t="s">
        <v>163</v>
      </c>
      <c r="D469" s="10" t="s">
        <v>32</v>
      </c>
      <c r="E469" s="10"/>
      <c r="F469" s="7"/>
      <c r="G469" s="8">
        <f t="shared" ref="G469:L469" si="221">G470</f>
        <v>59579500</v>
      </c>
      <c r="H469" s="8">
        <f t="shared" si="221"/>
        <v>59579500</v>
      </c>
      <c r="I469" s="8">
        <f t="shared" si="221"/>
        <v>-3443900</v>
      </c>
      <c r="J469" s="8">
        <f t="shared" si="221"/>
        <v>-3443900</v>
      </c>
      <c r="K469" s="8">
        <f t="shared" si="221"/>
        <v>56135600</v>
      </c>
      <c r="L469" s="8">
        <f t="shared" si="221"/>
        <v>56135600</v>
      </c>
    </row>
    <row r="470" spans="1:12" ht="25.5" x14ac:dyDescent="0.25">
      <c r="A470" s="6" t="s">
        <v>212</v>
      </c>
      <c r="B470" s="10" t="s">
        <v>312</v>
      </c>
      <c r="C470" s="10" t="s">
        <v>163</v>
      </c>
      <c r="D470" s="10" t="s">
        <v>32</v>
      </c>
      <c r="E470" s="10" t="s">
        <v>213</v>
      </c>
      <c r="F470" s="7"/>
      <c r="G470" s="8">
        <f t="shared" ref="G470:L470" si="222">G471+G478</f>
        <v>59579500</v>
      </c>
      <c r="H470" s="8">
        <f t="shared" si="222"/>
        <v>59579500</v>
      </c>
      <c r="I470" s="8">
        <f t="shared" si="222"/>
        <v>-3443900</v>
      </c>
      <c r="J470" s="8">
        <f t="shared" si="222"/>
        <v>-3443900</v>
      </c>
      <c r="K470" s="8">
        <f t="shared" si="222"/>
        <v>56135600</v>
      </c>
      <c r="L470" s="8">
        <f t="shared" si="222"/>
        <v>56135600</v>
      </c>
    </row>
    <row r="471" spans="1:12" ht="25.5" x14ac:dyDescent="0.25">
      <c r="A471" s="6" t="s">
        <v>337</v>
      </c>
      <c r="B471" s="10" t="s">
        <v>312</v>
      </c>
      <c r="C471" s="10" t="s">
        <v>163</v>
      </c>
      <c r="D471" s="10" t="s">
        <v>32</v>
      </c>
      <c r="E471" s="10" t="s">
        <v>215</v>
      </c>
      <c r="F471" s="7"/>
      <c r="G471" s="8">
        <f t="shared" ref="G471:L471" si="223">G472</f>
        <v>24004200</v>
      </c>
      <c r="H471" s="8">
        <f t="shared" si="223"/>
        <v>24004200</v>
      </c>
      <c r="I471" s="8">
        <f t="shared" si="223"/>
        <v>-111300</v>
      </c>
      <c r="J471" s="8">
        <f t="shared" si="223"/>
        <v>-111300</v>
      </c>
      <c r="K471" s="8">
        <f t="shared" si="223"/>
        <v>23892900</v>
      </c>
      <c r="L471" s="8">
        <f t="shared" si="223"/>
        <v>23892900</v>
      </c>
    </row>
    <row r="472" spans="1:12" ht="25.5" x14ac:dyDescent="0.25">
      <c r="A472" s="6" t="s">
        <v>322</v>
      </c>
      <c r="B472" s="10" t="s">
        <v>312</v>
      </c>
      <c r="C472" s="10" t="s">
        <v>163</v>
      </c>
      <c r="D472" s="10" t="s">
        <v>32</v>
      </c>
      <c r="E472" s="10" t="s">
        <v>323</v>
      </c>
      <c r="F472" s="7"/>
      <c r="G472" s="8">
        <f t="shared" ref="G472:L472" si="224">G473+G476</f>
        <v>24004200</v>
      </c>
      <c r="H472" s="8">
        <f t="shared" si="224"/>
        <v>24004200</v>
      </c>
      <c r="I472" s="8">
        <f t="shared" si="224"/>
        <v>-111300</v>
      </c>
      <c r="J472" s="8">
        <f t="shared" si="224"/>
        <v>-111300</v>
      </c>
      <c r="K472" s="8">
        <f t="shared" si="224"/>
        <v>23892900</v>
      </c>
      <c r="L472" s="8">
        <f t="shared" si="224"/>
        <v>23892900</v>
      </c>
    </row>
    <row r="473" spans="1:12" ht="89.25" x14ac:dyDescent="0.25">
      <c r="A473" s="6" t="s">
        <v>424</v>
      </c>
      <c r="B473" s="10" t="s">
        <v>312</v>
      </c>
      <c r="C473" s="10" t="s">
        <v>163</v>
      </c>
      <c r="D473" s="10" t="s">
        <v>32</v>
      </c>
      <c r="E473" s="10" t="s">
        <v>425</v>
      </c>
      <c r="F473" s="7"/>
      <c r="G473" s="8">
        <f t="shared" ref="G473:L473" si="225">SUM(G474:G475)</f>
        <v>585500</v>
      </c>
      <c r="H473" s="8">
        <f t="shared" si="225"/>
        <v>585500</v>
      </c>
      <c r="I473" s="8">
        <f t="shared" si="225"/>
        <v>-2700</v>
      </c>
      <c r="J473" s="8">
        <f t="shared" si="225"/>
        <v>-2700</v>
      </c>
      <c r="K473" s="8">
        <f t="shared" si="225"/>
        <v>582800</v>
      </c>
      <c r="L473" s="8">
        <f t="shared" si="225"/>
        <v>582800</v>
      </c>
    </row>
    <row r="474" spans="1:12" ht="25.5" x14ac:dyDescent="0.25">
      <c r="A474" s="6" t="s">
        <v>28</v>
      </c>
      <c r="B474" s="10" t="s">
        <v>312</v>
      </c>
      <c r="C474" s="10" t="s">
        <v>163</v>
      </c>
      <c r="D474" s="10" t="s">
        <v>32</v>
      </c>
      <c r="E474" s="10" t="s">
        <v>425</v>
      </c>
      <c r="F474" s="7">
        <v>200</v>
      </c>
      <c r="G474" s="8">
        <v>234194</v>
      </c>
      <c r="H474" s="8">
        <v>234194</v>
      </c>
      <c r="I474" s="8">
        <v>-1080</v>
      </c>
      <c r="J474" s="8">
        <v>-1080</v>
      </c>
      <c r="K474" s="8">
        <f>G474+I474</f>
        <v>233114</v>
      </c>
      <c r="L474" s="8">
        <f>H474+J474</f>
        <v>233114</v>
      </c>
    </row>
    <row r="475" spans="1:12" ht="25.5" x14ac:dyDescent="0.25">
      <c r="A475" s="6" t="s">
        <v>68</v>
      </c>
      <c r="B475" s="10" t="s">
        <v>312</v>
      </c>
      <c r="C475" s="10" t="s">
        <v>163</v>
      </c>
      <c r="D475" s="10" t="s">
        <v>32</v>
      </c>
      <c r="E475" s="10" t="s">
        <v>425</v>
      </c>
      <c r="F475" s="7">
        <v>600</v>
      </c>
      <c r="G475" s="8">
        <v>351306</v>
      </c>
      <c r="H475" s="8">
        <v>351306</v>
      </c>
      <c r="I475" s="8">
        <v>-1620</v>
      </c>
      <c r="J475" s="8">
        <v>-1620</v>
      </c>
      <c r="K475" s="8">
        <f>G475+I475</f>
        <v>349686</v>
      </c>
      <c r="L475" s="8">
        <f>H475+J475</f>
        <v>349686</v>
      </c>
    </row>
    <row r="476" spans="1:12" ht="51" x14ac:dyDescent="0.25">
      <c r="A476" s="6" t="s">
        <v>426</v>
      </c>
      <c r="B476" s="10" t="s">
        <v>312</v>
      </c>
      <c r="C476" s="10" t="s">
        <v>163</v>
      </c>
      <c r="D476" s="10" t="s">
        <v>32</v>
      </c>
      <c r="E476" s="10" t="s">
        <v>427</v>
      </c>
      <c r="F476" s="7"/>
      <c r="G476" s="8">
        <f t="shared" ref="G476:L476" si="226">G477</f>
        <v>23418700</v>
      </c>
      <c r="H476" s="8">
        <f t="shared" si="226"/>
        <v>23418700</v>
      </c>
      <c r="I476" s="8">
        <f t="shared" si="226"/>
        <v>-108600</v>
      </c>
      <c r="J476" s="8">
        <f t="shared" si="226"/>
        <v>-108600</v>
      </c>
      <c r="K476" s="8">
        <f t="shared" si="226"/>
        <v>23310100</v>
      </c>
      <c r="L476" s="8">
        <f t="shared" si="226"/>
        <v>23310100</v>
      </c>
    </row>
    <row r="477" spans="1:12" x14ac:dyDescent="0.25">
      <c r="A477" s="6" t="s">
        <v>49</v>
      </c>
      <c r="B477" s="10" t="s">
        <v>312</v>
      </c>
      <c r="C477" s="10" t="s">
        <v>163</v>
      </c>
      <c r="D477" s="10" t="s">
        <v>32</v>
      </c>
      <c r="E477" s="10" t="s">
        <v>427</v>
      </c>
      <c r="F477" s="7">
        <v>300</v>
      </c>
      <c r="G477" s="8">
        <v>23418700</v>
      </c>
      <c r="H477" s="8">
        <v>23418700</v>
      </c>
      <c r="I477" s="8">
        <v>-108600</v>
      </c>
      <c r="J477" s="8">
        <v>-108600</v>
      </c>
      <c r="K477" s="8">
        <f>G477+I477</f>
        <v>23310100</v>
      </c>
      <c r="L477" s="8">
        <f>H477+J477</f>
        <v>23310100</v>
      </c>
    </row>
    <row r="478" spans="1:12" x14ac:dyDescent="0.25">
      <c r="A478" s="6" t="s">
        <v>428</v>
      </c>
      <c r="B478" s="10" t="s">
        <v>312</v>
      </c>
      <c r="C478" s="10" t="s">
        <v>163</v>
      </c>
      <c r="D478" s="10" t="s">
        <v>32</v>
      </c>
      <c r="E478" s="10" t="s">
        <v>415</v>
      </c>
      <c r="F478" s="7"/>
      <c r="G478" s="8">
        <f t="shared" ref="G478:L478" si="227">G479</f>
        <v>35575300</v>
      </c>
      <c r="H478" s="8">
        <f t="shared" si="227"/>
        <v>35575300</v>
      </c>
      <c r="I478" s="8">
        <f t="shared" si="227"/>
        <v>-3332600</v>
      </c>
      <c r="J478" s="8">
        <f t="shared" si="227"/>
        <v>-3332600</v>
      </c>
      <c r="K478" s="8">
        <f t="shared" si="227"/>
        <v>32242700</v>
      </c>
      <c r="L478" s="8">
        <f t="shared" si="227"/>
        <v>32242700</v>
      </c>
    </row>
    <row r="479" spans="1:12" ht="38.25" x14ac:dyDescent="0.25">
      <c r="A479" s="6" t="s">
        <v>429</v>
      </c>
      <c r="B479" s="10" t="s">
        <v>312</v>
      </c>
      <c r="C479" s="10" t="s">
        <v>163</v>
      </c>
      <c r="D479" s="10" t="s">
        <v>32</v>
      </c>
      <c r="E479" s="10" t="s">
        <v>430</v>
      </c>
      <c r="F479" s="7"/>
      <c r="G479" s="8">
        <f>G480+G482+G484</f>
        <v>35575300</v>
      </c>
      <c r="H479" s="8">
        <f>H480+H482+H484</f>
        <v>35575300</v>
      </c>
      <c r="I479" s="8">
        <f>I480+I482+I484</f>
        <v>-3332600</v>
      </c>
      <c r="J479" s="8">
        <f>J480+J482+J484</f>
        <v>-3332600</v>
      </c>
      <c r="K479" s="8">
        <f>K480+K482+K484</f>
        <v>32242700</v>
      </c>
      <c r="L479" s="8">
        <f>L480+L482+L484</f>
        <v>32242700</v>
      </c>
    </row>
    <row r="480" spans="1:12" ht="38.25" x14ac:dyDescent="0.25">
      <c r="A480" s="6" t="s">
        <v>431</v>
      </c>
      <c r="B480" s="10" t="s">
        <v>312</v>
      </c>
      <c r="C480" s="10" t="s">
        <v>163</v>
      </c>
      <c r="D480" s="10" t="s">
        <v>32</v>
      </c>
      <c r="E480" s="10" t="s">
        <v>432</v>
      </c>
      <c r="F480" s="7"/>
      <c r="G480" s="8">
        <f t="shared" ref="G480:L480" si="228">SUM(G481:G481)</f>
        <v>29165100</v>
      </c>
      <c r="H480" s="8">
        <f t="shared" si="228"/>
        <v>29165100</v>
      </c>
      <c r="I480" s="8">
        <f t="shared" si="228"/>
        <v>-3332600</v>
      </c>
      <c r="J480" s="8">
        <f t="shared" si="228"/>
        <v>-3332600</v>
      </c>
      <c r="K480" s="8">
        <f t="shared" si="228"/>
        <v>25832500</v>
      </c>
      <c r="L480" s="8">
        <f t="shared" si="228"/>
        <v>25832500</v>
      </c>
    </row>
    <row r="481" spans="1:12" x14ac:dyDescent="0.25">
      <c r="A481" s="6" t="s">
        <v>49</v>
      </c>
      <c r="B481" s="10" t="s">
        <v>312</v>
      </c>
      <c r="C481" s="10" t="s">
        <v>163</v>
      </c>
      <c r="D481" s="10" t="s">
        <v>32</v>
      </c>
      <c r="E481" s="10" t="s">
        <v>432</v>
      </c>
      <c r="F481" s="7">
        <v>300</v>
      </c>
      <c r="G481" s="8">
        <v>29165100</v>
      </c>
      <c r="H481" s="8">
        <v>29165100</v>
      </c>
      <c r="I481" s="8">
        <v>-3332600</v>
      </c>
      <c r="J481" s="8">
        <v>-3332600</v>
      </c>
      <c r="K481" s="8">
        <f>G481+I481</f>
        <v>25832500</v>
      </c>
      <c r="L481" s="8">
        <f>H481+J481</f>
        <v>25832500</v>
      </c>
    </row>
    <row r="482" spans="1:12" ht="63.75" x14ac:dyDescent="0.25">
      <c r="A482" s="6" t="s">
        <v>433</v>
      </c>
      <c r="B482" s="10" t="s">
        <v>312</v>
      </c>
      <c r="C482" s="10" t="s">
        <v>163</v>
      </c>
      <c r="D482" s="10" t="s">
        <v>32</v>
      </c>
      <c r="E482" s="10" t="s">
        <v>434</v>
      </c>
      <c r="F482" s="7"/>
      <c r="G482" s="8">
        <f>SUM(G483:G483)</f>
        <v>40200</v>
      </c>
      <c r="H482" s="8">
        <f>SUM(H483:H483)</f>
        <v>40200</v>
      </c>
      <c r="I482" s="8">
        <f>SUM(I483:I483)</f>
        <v>0</v>
      </c>
      <c r="J482" s="8">
        <f>SUM(J483:J483)</f>
        <v>0</v>
      </c>
      <c r="K482" s="8">
        <f>SUM(K483:K483)</f>
        <v>40200</v>
      </c>
      <c r="L482" s="8">
        <f>SUM(L483:L483)</f>
        <v>40200</v>
      </c>
    </row>
    <row r="483" spans="1:12" x14ac:dyDescent="0.25">
      <c r="A483" s="6" t="s">
        <v>49</v>
      </c>
      <c r="B483" s="10" t="s">
        <v>312</v>
      </c>
      <c r="C483" s="10" t="s">
        <v>163</v>
      </c>
      <c r="D483" s="10" t="s">
        <v>32</v>
      </c>
      <c r="E483" s="10" t="s">
        <v>434</v>
      </c>
      <c r="F483" s="7">
        <v>300</v>
      </c>
      <c r="G483" s="8">
        <v>40200</v>
      </c>
      <c r="H483" s="8">
        <v>40200</v>
      </c>
      <c r="I483" s="8">
        <v>0</v>
      </c>
      <c r="J483" s="8">
        <v>0</v>
      </c>
      <c r="K483" s="8">
        <f>G483+I483</f>
        <v>40200</v>
      </c>
      <c r="L483" s="8">
        <f>H483+J483</f>
        <v>40200</v>
      </c>
    </row>
    <row r="484" spans="1:12" ht="76.5" x14ac:dyDescent="0.25">
      <c r="A484" s="6" t="s">
        <v>435</v>
      </c>
      <c r="B484" s="10" t="s">
        <v>312</v>
      </c>
      <c r="C484" s="10" t="s">
        <v>163</v>
      </c>
      <c r="D484" s="10" t="s">
        <v>32</v>
      </c>
      <c r="E484" s="10" t="s">
        <v>436</v>
      </c>
      <c r="F484" s="7"/>
      <c r="G484" s="8">
        <f t="shared" ref="G484:L484" si="229">SUM(G485:G486)</f>
        <v>6369999.9999999991</v>
      </c>
      <c r="H484" s="8">
        <f t="shared" si="229"/>
        <v>6369999.9999999991</v>
      </c>
      <c r="I484" s="8">
        <f t="shared" si="229"/>
        <v>0</v>
      </c>
      <c r="J484" s="8">
        <f t="shared" si="229"/>
        <v>0</v>
      </c>
      <c r="K484" s="8">
        <f t="shared" si="229"/>
        <v>6369999.9999999991</v>
      </c>
      <c r="L484" s="8">
        <f t="shared" si="229"/>
        <v>6369999.9999999991</v>
      </c>
    </row>
    <row r="485" spans="1:12" ht="51" x14ac:dyDescent="0.25">
      <c r="A485" s="6" t="s">
        <v>25</v>
      </c>
      <c r="B485" s="10" t="s">
        <v>312</v>
      </c>
      <c r="C485" s="10" t="s">
        <v>163</v>
      </c>
      <c r="D485" s="10" t="s">
        <v>32</v>
      </c>
      <c r="E485" s="10" t="s">
        <v>436</v>
      </c>
      <c r="F485" s="7">
        <v>100</v>
      </c>
      <c r="G485" s="8">
        <v>5988401.2699999996</v>
      </c>
      <c r="H485" s="8">
        <v>5988401.2699999996</v>
      </c>
      <c r="I485" s="8">
        <v>-64989</v>
      </c>
      <c r="J485" s="8">
        <v>-64989</v>
      </c>
      <c r="K485" s="8">
        <f>G485+I485</f>
        <v>5923412.2699999996</v>
      </c>
      <c r="L485" s="8">
        <f>H485+J485</f>
        <v>5923412.2699999996</v>
      </c>
    </row>
    <row r="486" spans="1:12" ht="25.5" x14ac:dyDescent="0.25">
      <c r="A486" s="6" t="s">
        <v>28</v>
      </c>
      <c r="B486" s="10" t="s">
        <v>312</v>
      </c>
      <c r="C486" s="10" t="s">
        <v>163</v>
      </c>
      <c r="D486" s="10" t="s">
        <v>32</v>
      </c>
      <c r="E486" s="10" t="s">
        <v>436</v>
      </c>
      <c r="F486" s="7">
        <v>200</v>
      </c>
      <c r="G486" s="8">
        <f>579503.69-160000-57904.96+20000</f>
        <v>381598.72999999992</v>
      </c>
      <c r="H486" s="8">
        <f>579503.69-160000-57904.96+20000</f>
        <v>381598.72999999992</v>
      </c>
      <c r="I486" s="8">
        <v>64989</v>
      </c>
      <c r="J486" s="8">
        <v>64989</v>
      </c>
      <c r="K486" s="8">
        <f>G486+I486</f>
        <v>446587.72999999992</v>
      </c>
      <c r="L486" s="8">
        <f>H486+J486</f>
        <v>446587.72999999992</v>
      </c>
    </row>
    <row r="487" spans="1:12" x14ac:dyDescent="0.25">
      <c r="A487" s="24" t="s">
        <v>267</v>
      </c>
      <c r="B487" s="7">
        <v>707</v>
      </c>
      <c r="C487" s="10" t="s">
        <v>163</v>
      </c>
      <c r="D487" s="10" t="s">
        <v>205</v>
      </c>
      <c r="E487" s="10"/>
      <c r="F487" s="10"/>
      <c r="G487" s="8">
        <f t="shared" ref="G487:L491" si="230">G488</f>
        <v>813000</v>
      </c>
      <c r="H487" s="8">
        <f t="shared" si="230"/>
        <v>0</v>
      </c>
      <c r="I487" s="8">
        <f t="shared" si="230"/>
        <v>0</v>
      </c>
      <c r="J487" s="8">
        <f t="shared" si="230"/>
        <v>0</v>
      </c>
      <c r="K487" s="8">
        <f t="shared" si="230"/>
        <v>813000</v>
      </c>
      <c r="L487" s="8">
        <f t="shared" si="230"/>
        <v>0</v>
      </c>
    </row>
    <row r="488" spans="1:12" ht="25.5" x14ac:dyDescent="0.25">
      <c r="A488" s="9" t="s">
        <v>60</v>
      </c>
      <c r="B488" s="7">
        <v>707</v>
      </c>
      <c r="C488" s="10" t="s">
        <v>163</v>
      </c>
      <c r="D488" s="10" t="s">
        <v>205</v>
      </c>
      <c r="E488" s="10" t="s">
        <v>61</v>
      </c>
      <c r="F488" s="10"/>
      <c r="G488" s="8">
        <f t="shared" si="230"/>
        <v>813000</v>
      </c>
      <c r="H488" s="8">
        <f t="shared" si="230"/>
        <v>0</v>
      </c>
      <c r="I488" s="8">
        <f t="shared" si="230"/>
        <v>0</v>
      </c>
      <c r="J488" s="8">
        <f t="shared" si="230"/>
        <v>0</v>
      </c>
      <c r="K488" s="8">
        <f t="shared" si="230"/>
        <v>813000</v>
      </c>
      <c r="L488" s="8">
        <f t="shared" si="230"/>
        <v>0</v>
      </c>
    </row>
    <row r="489" spans="1:12" x14ac:dyDescent="0.25">
      <c r="A489" s="6" t="s">
        <v>351</v>
      </c>
      <c r="B489" s="7">
        <v>707</v>
      </c>
      <c r="C489" s="10" t="s">
        <v>163</v>
      </c>
      <c r="D489" s="10" t="s">
        <v>205</v>
      </c>
      <c r="E489" s="10" t="s">
        <v>269</v>
      </c>
      <c r="F489" s="10"/>
      <c r="G489" s="8">
        <f t="shared" si="230"/>
        <v>813000</v>
      </c>
      <c r="H489" s="8">
        <f t="shared" si="230"/>
        <v>0</v>
      </c>
      <c r="I489" s="8">
        <f t="shared" si="230"/>
        <v>0</v>
      </c>
      <c r="J489" s="8">
        <f t="shared" si="230"/>
        <v>0</v>
      </c>
      <c r="K489" s="8">
        <f t="shared" si="230"/>
        <v>813000</v>
      </c>
      <c r="L489" s="8">
        <f t="shared" si="230"/>
        <v>0</v>
      </c>
    </row>
    <row r="490" spans="1:12" ht="25.5" x14ac:dyDescent="0.25">
      <c r="A490" s="6" t="s">
        <v>352</v>
      </c>
      <c r="B490" s="7">
        <v>707</v>
      </c>
      <c r="C490" s="10" t="s">
        <v>163</v>
      </c>
      <c r="D490" s="10" t="s">
        <v>205</v>
      </c>
      <c r="E490" s="10" t="s">
        <v>353</v>
      </c>
      <c r="F490" s="10"/>
      <c r="G490" s="8">
        <f>G491</f>
        <v>813000</v>
      </c>
      <c r="H490" s="8">
        <f t="shared" si="230"/>
        <v>0</v>
      </c>
      <c r="I490" s="8">
        <f t="shared" si="230"/>
        <v>0</v>
      </c>
      <c r="J490" s="8">
        <f t="shared" si="230"/>
        <v>0</v>
      </c>
      <c r="K490" s="8">
        <f t="shared" si="230"/>
        <v>813000</v>
      </c>
      <c r="L490" s="8">
        <f t="shared" si="230"/>
        <v>0</v>
      </c>
    </row>
    <row r="491" spans="1:12" x14ac:dyDescent="0.25">
      <c r="A491" s="12" t="s">
        <v>86</v>
      </c>
      <c r="B491" s="7">
        <v>707</v>
      </c>
      <c r="C491" s="10" t="s">
        <v>163</v>
      </c>
      <c r="D491" s="10" t="s">
        <v>205</v>
      </c>
      <c r="E491" s="10" t="s">
        <v>437</v>
      </c>
      <c r="F491" s="10"/>
      <c r="G491" s="8">
        <f t="shared" si="230"/>
        <v>813000</v>
      </c>
      <c r="H491" s="8">
        <f t="shared" si="230"/>
        <v>0</v>
      </c>
      <c r="I491" s="8">
        <f t="shared" si="230"/>
        <v>0</v>
      </c>
      <c r="J491" s="8">
        <f t="shared" si="230"/>
        <v>0</v>
      </c>
      <c r="K491" s="8">
        <f t="shared" si="230"/>
        <v>813000</v>
      </c>
      <c r="L491" s="8">
        <f t="shared" si="230"/>
        <v>0</v>
      </c>
    </row>
    <row r="492" spans="1:12" ht="25.5" x14ac:dyDescent="0.25">
      <c r="A492" s="6" t="s">
        <v>68</v>
      </c>
      <c r="B492" s="7">
        <v>707</v>
      </c>
      <c r="C492" s="10" t="s">
        <v>163</v>
      </c>
      <c r="D492" s="10" t="s">
        <v>205</v>
      </c>
      <c r="E492" s="10" t="s">
        <v>437</v>
      </c>
      <c r="F492" s="10" t="s">
        <v>172</v>
      </c>
      <c r="G492" s="8">
        <v>813000</v>
      </c>
      <c r="H492" s="8"/>
      <c r="I492" s="8"/>
      <c r="J492" s="8"/>
      <c r="K492" s="8">
        <f>G492+I492</f>
        <v>813000</v>
      </c>
      <c r="L492" s="8">
        <f>H492+J492</f>
        <v>0</v>
      </c>
    </row>
    <row r="493" spans="1:12" ht="25.5" x14ac:dyDescent="0.25">
      <c r="A493" s="35" t="s">
        <v>438</v>
      </c>
      <c r="B493" s="20">
        <v>709</v>
      </c>
      <c r="C493" s="20"/>
      <c r="D493" s="20"/>
      <c r="E493" s="20"/>
      <c r="F493" s="20"/>
      <c r="G493" s="28">
        <f>G494+G522+G566+G670+G686</f>
        <v>375257016.57000005</v>
      </c>
      <c r="H493" s="28">
        <f t="shared" ref="H493:L493" si="231">H494+H522+H566+H670+H686</f>
        <v>13585578.819999998</v>
      </c>
      <c r="I493" s="28">
        <f t="shared" si="231"/>
        <v>1194931</v>
      </c>
      <c r="J493" s="28">
        <f t="shared" si="231"/>
        <v>0</v>
      </c>
      <c r="K493" s="28">
        <f t="shared" si="231"/>
        <v>376451947.56999999</v>
      </c>
      <c r="L493" s="28">
        <f t="shared" si="231"/>
        <v>13585578.819999998</v>
      </c>
    </row>
    <row r="494" spans="1:12" x14ac:dyDescent="0.25">
      <c r="A494" s="9" t="s">
        <v>15</v>
      </c>
      <c r="B494" s="7">
        <v>709</v>
      </c>
      <c r="C494" s="10" t="s">
        <v>16</v>
      </c>
      <c r="D494" s="10" t="s">
        <v>2</v>
      </c>
      <c r="E494" s="7"/>
      <c r="F494" s="7"/>
      <c r="G494" s="8">
        <f>G495+G509</f>
        <v>4181480.4099999997</v>
      </c>
      <c r="H494" s="8">
        <f>H495+H509</f>
        <v>0</v>
      </c>
      <c r="I494" s="8">
        <f>I495+I509</f>
        <v>95000</v>
      </c>
      <c r="J494" s="8">
        <f>J495+J509</f>
        <v>0</v>
      </c>
      <c r="K494" s="8">
        <f>K495+K509</f>
        <v>4276480.41</v>
      </c>
      <c r="L494" s="8">
        <f>L495+L509</f>
        <v>0</v>
      </c>
    </row>
    <row r="495" spans="1:12" ht="38.25" x14ac:dyDescent="0.25">
      <c r="A495" s="6" t="s">
        <v>31</v>
      </c>
      <c r="B495" s="7">
        <v>709</v>
      </c>
      <c r="C495" s="10" t="s">
        <v>16</v>
      </c>
      <c r="D495" s="10" t="s">
        <v>32</v>
      </c>
      <c r="E495" s="7"/>
      <c r="F495" s="7"/>
      <c r="G495" s="8">
        <f t="shared" ref="G495:L495" si="232">G505+G496</f>
        <v>4122680.4099999997</v>
      </c>
      <c r="H495" s="8">
        <f t="shared" si="232"/>
        <v>0</v>
      </c>
      <c r="I495" s="8">
        <f t="shared" si="232"/>
        <v>-23987.86</v>
      </c>
      <c r="J495" s="8">
        <f t="shared" si="232"/>
        <v>0</v>
      </c>
      <c r="K495" s="8">
        <f t="shared" si="232"/>
        <v>4098692.55</v>
      </c>
      <c r="L495" s="8">
        <f t="shared" si="232"/>
        <v>0</v>
      </c>
    </row>
    <row r="496" spans="1:12" ht="25.5" x14ac:dyDescent="0.25">
      <c r="A496" s="6" t="s">
        <v>33</v>
      </c>
      <c r="B496" s="7">
        <v>709</v>
      </c>
      <c r="C496" s="10" t="s">
        <v>16</v>
      </c>
      <c r="D496" s="10" t="s">
        <v>32</v>
      </c>
      <c r="E496" s="10" t="s">
        <v>34</v>
      </c>
      <c r="F496" s="7"/>
      <c r="G496" s="8">
        <f t="shared" ref="G496:L496" si="233">G497</f>
        <v>114032.84</v>
      </c>
      <c r="H496" s="8">
        <f t="shared" si="233"/>
        <v>0</v>
      </c>
      <c r="I496" s="8">
        <f t="shared" si="233"/>
        <v>-23987.86</v>
      </c>
      <c r="J496" s="8">
        <f t="shared" si="233"/>
        <v>0</v>
      </c>
      <c r="K496" s="8">
        <f t="shared" si="233"/>
        <v>90044.98</v>
      </c>
      <c r="L496" s="8">
        <f t="shared" si="233"/>
        <v>0</v>
      </c>
    </row>
    <row r="497" spans="1:12" ht="25.5" x14ac:dyDescent="0.25">
      <c r="A497" s="6" t="s">
        <v>35</v>
      </c>
      <c r="B497" s="7">
        <v>709</v>
      </c>
      <c r="C497" s="10" t="s">
        <v>16</v>
      </c>
      <c r="D497" s="10" t="s">
        <v>32</v>
      </c>
      <c r="E497" s="10" t="s">
        <v>36</v>
      </c>
      <c r="F497" s="7"/>
      <c r="G497" s="8">
        <f t="shared" ref="G497:L497" si="234">G498+G502</f>
        <v>114032.84</v>
      </c>
      <c r="H497" s="8">
        <f t="shared" si="234"/>
        <v>0</v>
      </c>
      <c r="I497" s="8">
        <f t="shared" si="234"/>
        <v>-23987.86</v>
      </c>
      <c r="J497" s="8">
        <f t="shared" si="234"/>
        <v>0</v>
      </c>
      <c r="K497" s="8">
        <f t="shared" si="234"/>
        <v>90044.98</v>
      </c>
      <c r="L497" s="8">
        <f t="shared" si="234"/>
        <v>0</v>
      </c>
    </row>
    <row r="498" spans="1:12" ht="38.25" x14ac:dyDescent="0.25">
      <c r="A498" s="6" t="s">
        <v>37</v>
      </c>
      <c r="B498" s="7">
        <v>709</v>
      </c>
      <c r="C498" s="10" t="s">
        <v>16</v>
      </c>
      <c r="D498" s="10" t="s">
        <v>32</v>
      </c>
      <c r="E498" s="10" t="s">
        <v>38</v>
      </c>
      <c r="F498" s="7"/>
      <c r="G498" s="8">
        <f t="shared" ref="G498:L498" si="235">G499</f>
        <v>71832.84</v>
      </c>
      <c r="H498" s="8">
        <f t="shared" si="235"/>
        <v>0</v>
      </c>
      <c r="I498" s="8">
        <f t="shared" si="235"/>
        <v>5500</v>
      </c>
      <c r="J498" s="8">
        <f t="shared" si="235"/>
        <v>0</v>
      </c>
      <c r="K498" s="8">
        <f t="shared" si="235"/>
        <v>77332.84</v>
      </c>
      <c r="L498" s="8">
        <f t="shared" si="235"/>
        <v>0</v>
      </c>
    </row>
    <row r="499" spans="1:12" x14ac:dyDescent="0.25">
      <c r="A499" s="6" t="s">
        <v>39</v>
      </c>
      <c r="B499" s="7">
        <v>709</v>
      </c>
      <c r="C499" s="10" t="s">
        <v>16</v>
      </c>
      <c r="D499" s="10" t="s">
        <v>32</v>
      </c>
      <c r="E499" s="10" t="s">
        <v>40</v>
      </c>
      <c r="F499" s="7"/>
      <c r="G499" s="8">
        <f t="shared" ref="G499:L499" si="236">SUM(G500:G501)</f>
        <v>71832.84</v>
      </c>
      <c r="H499" s="8">
        <f t="shared" si="236"/>
        <v>0</v>
      </c>
      <c r="I499" s="8">
        <f t="shared" si="236"/>
        <v>5500</v>
      </c>
      <c r="J499" s="8">
        <f t="shared" si="236"/>
        <v>0</v>
      </c>
      <c r="K499" s="8">
        <f t="shared" si="236"/>
        <v>77332.84</v>
      </c>
      <c r="L499" s="8">
        <f t="shared" si="236"/>
        <v>0</v>
      </c>
    </row>
    <row r="500" spans="1:12" ht="51" x14ac:dyDescent="0.25">
      <c r="A500" s="6" t="s">
        <v>25</v>
      </c>
      <c r="B500" s="7">
        <v>709</v>
      </c>
      <c r="C500" s="10" t="s">
        <v>16</v>
      </c>
      <c r="D500" s="10" t="s">
        <v>32</v>
      </c>
      <c r="E500" s="10" t="s">
        <v>40</v>
      </c>
      <c r="F500" s="7">
        <v>100</v>
      </c>
      <c r="G500" s="8">
        <v>54592.84</v>
      </c>
      <c r="H500" s="8"/>
      <c r="I500" s="8">
        <v>0</v>
      </c>
      <c r="J500" s="8"/>
      <c r="K500" s="8">
        <f>G500+I500</f>
        <v>54592.84</v>
      </c>
      <c r="L500" s="8">
        <f>H500+J500</f>
        <v>0</v>
      </c>
    </row>
    <row r="501" spans="1:12" ht="25.5" x14ac:dyDescent="0.25">
      <c r="A501" s="6" t="s">
        <v>28</v>
      </c>
      <c r="B501" s="7">
        <v>709</v>
      </c>
      <c r="C501" s="10" t="s">
        <v>16</v>
      </c>
      <c r="D501" s="10" t="s">
        <v>32</v>
      </c>
      <c r="E501" s="10" t="s">
        <v>40</v>
      </c>
      <c r="F501" s="7">
        <v>200</v>
      </c>
      <c r="G501" s="8">
        <v>17240</v>
      </c>
      <c r="H501" s="8"/>
      <c r="I501" s="8">
        <v>5500</v>
      </c>
      <c r="J501" s="8"/>
      <c r="K501" s="8">
        <f>G501+I501</f>
        <v>22740</v>
      </c>
      <c r="L501" s="8">
        <f>H501+J501</f>
        <v>0</v>
      </c>
    </row>
    <row r="502" spans="1:12" ht="51" x14ac:dyDescent="0.25">
      <c r="A502" s="6" t="s">
        <v>44</v>
      </c>
      <c r="B502" s="7">
        <v>709</v>
      </c>
      <c r="C502" s="10" t="s">
        <v>16</v>
      </c>
      <c r="D502" s="10" t="s">
        <v>32</v>
      </c>
      <c r="E502" s="10" t="s">
        <v>45</v>
      </c>
      <c r="F502" s="7"/>
      <c r="G502" s="8">
        <f>G503</f>
        <v>42200</v>
      </c>
      <c r="H502" s="8">
        <f t="shared" ref="H502:L503" si="237">H503</f>
        <v>0</v>
      </c>
      <c r="I502" s="8">
        <f t="shared" si="237"/>
        <v>-29487.86</v>
      </c>
      <c r="J502" s="8">
        <f t="shared" si="237"/>
        <v>0</v>
      </c>
      <c r="K502" s="8">
        <f t="shared" si="237"/>
        <v>12712.14</v>
      </c>
      <c r="L502" s="8">
        <f t="shared" si="237"/>
        <v>0</v>
      </c>
    </row>
    <row r="503" spans="1:12" ht="51" x14ac:dyDescent="0.25">
      <c r="A503" s="6" t="s">
        <v>29</v>
      </c>
      <c r="B503" s="7">
        <v>709</v>
      </c>
      <c r="C503" s="10" t="s">
        <v>16</v>
      </c>
      <c r="D503" s="10" t="s">
        <v>32</v>
      </c>
      <c r="E503" s="10" t="s">
        <v>46</v>
      </c>
      <c r="F503" s="7"/>
      <c r="G503" s="8">
        <f>G504</f>
        <v>42200</v>
      </c>
      <c r="H503" s="8">
        <f t="shared" si="237"/>
        <v>0</v>
      </c>
      <c r="I503" s="8">
        <f t="shared" si="237"/>
        <v>-29487.86</v>
      </c>
      <c r="J503" s="8">
        <f t="shared" si="237"/>
        <v>0</v>
      </c>
      <c r="K503" s="8">
        <f t="shared" si="237"/>
        <v>12712.14</v>
      </c>
      <c r="L503" s="8">
        <f t="shared" si="237"/>
        <v>0</v>
      </c>
    </row>
    <row r="504" spans="1:12" ht="51" x14ac:dyDescent="0.25">
      <c r="A504" s="6" t="s">
        <v>25</v>
      </c>
      <c r="B504" s="7">
        <v>709</v>
      </c>
      <c r="C504" s="10" t="s">
        <v>16</v>
      </c>
      <c r="D504" s="10" t="s">
        <v>32</v>
      </c>
      <c r="E504" s="10" t="s">
        <v>46</v>
      </c>
      <c r="F504" s="7">
        <v>100</v>
      </c>
      <c r="G504" s="8">
        <v>42200</v>
      </c>
      <c r="H504" s="8"/>
      <c r="I504" s="8">
        <v>-29487.86</v>
      </c>
      <c r="J504" s="8"/>
      <c r="K504" s="8">
        <f>G504+I504</f>
        <v>12712.14</v>
      </c>
      <c r="L504" s="8">
        <f>H504+J504</f>
        <v>0</v>
      </c>
    </row>
    <row r="505" spans="1:12" x14ac:dyDescent="0.25">
      <c r="A505" s="11" t="s">
        <v>19</v>
      </c>
      <c r="B505" s="7">
        <v>709</v>
      </c>
      <c r="C505" s="10" t="s">
        <v>16</v>
      </c>
      <c r="D505" s="10" t="s">
        <v>32</v>
      </c>
      <c r="E505" s="10" t="s">
        <v>20</v>
      </c>
      <c r="F505" s="7"/>
      <c r="G505" s="8">
        <f t="shared" ref="G505:L506" si="238">G506</f>
        <v>4008647.57</v>
      </c>
      <c r="H505" s="8">
        <f t="shared" si="238"/>
        <v>0</v>
      </c>
      <c r="I505" s="8">
        <f t="shared" si="238"/>
        <v>0</v>
      </c>
      <c r="J505" s="8">
        <f t="shared" si="238"/>
        <v>0</v>
      </c>
      <c r="K505" s="8">
        <f t="shared" si="238"/>
        <v>4008647.57</v>
      </c>
      <c r="L505" s="8">
        <f t="shared" si="238"/>
        <v>0</v>
      </c>
    </row>
    <row r="506" spans="1:12" ht="25.5" x14ac:dyDescent="0.25">
      <c r="A506" s="11" t="s">
        <v>21</v>
      </c>
      <c r="B506" s="7">
        <v>709</v>
      </c>
      <c r="C506" s="10" t="s">
        <v>16</v>
      </c>
      <c r="D506" s="10" t="s">
        <v>32</v>
      </c>
      <c r="E506" s="10" t="s">
        <v>22</v>
      </c>
      <c r="F506" s="7"/>
      <c r="G506" s="8">
        <f>G507</f>
        <v>4008647.57</v>
      </c>
      <c r="H506" s="8">
        <f t="shared" si="238"/>
        <v>0</v>
      </c>
      <c r="I506" s="8">
        <f t="shared" si="238"/>
        <v>0</v>
      </c>
      <c r="J506" s="8">
        <f t="shared" si="238"/>
        <v>0</v>
      </c>
      <c r="K506" s="8">
        <f t="shared" si="238"/>
        <v>4008647.57</v>
      </c>
      <c r="L506" s="8">
        <f t="shared" si="238"/>
        <v>0</v>
      </c>
    </row>
    <row r="507" spans="1:12" ht="25.5" x14ac:dyDescent="0.25">
      <c r="A507" s="6" t="s">
        <v>47</v>
      </c>
      <c r="B507" s="7">
        <v>709</v>
      </c>
      <c r="C507" s="10" t="s">
        <v>16</v>
      </c>
      <c r="D507" s="10" t="s">
        <v>32</v>
      </c>
      <c r="E507" s="10" t="s">
        <v>48</v>
      </c>
      <c r="F507" s="7"/>
      <c r="G507" s="8">
        <f t="shared" ref="G507:L507" si="239">G508</f>
        <v>4008647.57</v>
      </c>
      <c r="H507" s="8">
        <f t="shared" si="239"/>
        <v>0</v>
      </c>
      <c r="I507" s="8">
        <f t="shared" si="239"/>
        <v>0</v>
      </c>
      <c r="J507" s="8">
        <f t="shared" si="239"/>
        <v>0</v>
      </c>
      <c r="K507" s="8">
        <f t="shared" si="239"/>
        <v>4008647.57</v>
      </c>
      <c r="L507" s="8">
        <f t="shared" si="239"/>
        <v>0</v>
      </c>
    </row>
    <row r="508" spans="1:12" ht="51" x14ac:dyDescent="0.25">
      <c r="A508" s="6" t="s">
        <v>25</v>
      </c>
      <c r="B508" s="7">
        <v>709</v>
      </c>
      <c r="C508" s="10" t="s">
        <v>16</v>
      </c>
      <c r="D508" s="10" t="s">
        <v>32</v>
      </c>
      <c r="E508" s="10" t="s">
        <v>48</v>
      </c>
      <c r="F508" s="7">
        <v>100</v>
      </c>
      <c r="G508" s="8">
        <v>4008647.57</v>
      </c>
      <c r="H508" s="8"/>
      <c r="I508" s="8">
        <v>0</v>
      </c>
      <c r="J508" s="8"/>
      <c r="K508" s="8">
        <f>G508+I508</f>
        <v>4008647.57</v>
      </c>
      <c r="L508" s="8">
        <f>H508+J508</f>
        <v>0</v>
      </c>
    </row>
    <row r="509" spans="1:12" x14ac:dyDescent="0.25">
      <c r="A509" s="6" t="s">
        <v>58</v>
      </c>
      <c r="B509" s="7">
        <v>709</v>
      </c>
      <c r="C509" s="10" t="s">
        <v>16</v>
      </c>
      <c r="D509" s="10" t="s">
        <v>59</v>
      </c>
      <c r="E509" s="10"/>
      <c r="F509" s="7"/>
      <c r="G509" s="8">
        <f>G510</f>
        <v>58800</v>
      </c>
      <c r="H509" s="8">
        <f t="shared" ref="H509:L509" si="240">H510</f>
        <v>0</v>
      </c>
      <c r="I509" s="8">
        <f t="shared" si="240"/>
        <v>118987.86</v>
      </c>
      <c r="J509" s="8">
        <f t="shared" si="240"/>
        <v>0</v>
      </c>
      <c r="K509" s="8">
        <f t="shared" si="240"/>
        <v>177787.86</v>
      </c>
      <c r="L509" s="8">
        <f t="shared" si="240"/>
        <v>0</v>
      </c>
    </row>
    <row r="510" spans="1:12" ht="25.5" x14ac:dyDescent="0.25">
      <c r="A510" s="6" t="s">
        <v>33</v>
      </c>
      <c r="B510" s="7">
        <v>709</v>
      </c>
      <c r="C510" s="10" t="s">
        <v>16</v>
      </c>
      <c r="D510" s="10" t="s">
        <v>59</v>
      </c>
      <c r="E510" s="10" t="s">
        <v>34</v>
      </c>
      <c r="F510" s="7"/>
      <c r="G510" s="8">
        <f t="shared" ref="G510:L510" si="241">G511+G518</f>
        <v>58800</v>
      </c>
      <c r="H510" s="8">
        <f t="shared" si="241"/>
        <v>0</v>
      </c>
      <c r="I510" s="8">
        <f t="shared" si="241"/>
        <v>118987.86</v>
      </c>
      <c r="J510" s="8">
        <f t="shared" si="241"/>
        <v>0</v>
      </c>
      <c r="K510" s="8">
        <f t="shared" si="241"/>
        <v>177787.86</v>
      </c>
      <c r="L510" s="8">
        <f t="shared" si="241"/>
        <v>0</v>
      </c>
    </row>
    <row r="511" spans="1:12" ht="38.25" x14ac:dyDescent="0.25">
      <c r="A511" s="6" t="s">
        <v>69</v>
      </c>
      <c r="B511" s="7">
        <v>709</v>
      </c>
      <c r="C511" s="10" t="s">
        <v>16</v>
      </c>
      <c r="D511" s="10" t="s">
        <v>59</v>
      </c>
      <c r="E511" s="10" t="s">
        <v>70</v>
      </c>
      <c r="F511" s="7"/>
      <c r="G511" s="8">
        <f>G512+G515</f>
        <v>56000</v>
      </c>
      <c r="H511" s="8">
        <f t="shared" ref="H511:L511" si="242">H512+H515</f>
        <v>0</v>
      </c>
      <c r="I511" s="8">
        <f t="shared" si="242"/>
        <v>118987.86</v>
      </c>
      <c r="J511" s="8">
        <f t="shared" si="242"/>
        <v>0</v>
      </c>
      <c r="K511" s="8">
        <f t="shared" si="242"/>
        <v>174987.86</v>
      </c>
      <c r="L511" s="8">
        <f t="shared" si="242"/>
        <v>0</v>
      </c>
    </row>
    <row r="512" spans="1:12" ht="63.75" x14ac:dyDescent="0.25">
      <c r="A512" s="6" t="s">
        <v>439</v>
      </c>
      <c r="B512" s="7">
        <v>709</v>
      </c>
      <c r="C512" s="10" t="s">
        <v>16</v>
      </c>
      <c r="D512" s="10" t="s">
        <v>59</v>
      </c>
      <c r="E512" s="10" t="s">
        <v>72</v>
      </c>
      <c r="F512" s="7"/>
      <c r="G512" s="8">
        <f t="shared" ref="G512:L513" si="243">G513</f>
        <v>56000</v>
      </c>
      <c r="H512" s="8">
        <f t="shared" si="243"/>
        <v>0</v>
      </c>
      <c r="I512" s="8">
        <f t="shared" si="243"/>
        <v>23987.86</v>
      </c>
      <c r="J512" s="8">
        <f t="shared" si="243"/>
        <v>0</v>
      </c>
      <c r="K512" s="8">
        <f t="shared" si="243"/>
        <v>79987.86</v>
      </c>
      <c r="L512" s="8">
        <f t="shared" si="243"/>
        <v>0</v>
      </c>
    </row>
    <row r="513" spans="1:12" ht="38.25" x14ac:dyDescent="0.25">
      <c r="A513" s="6" t="s">
        <v>73</v>
      </c>
      <c r="B513" s="7">
        <v>709</v>
      </c>
      <c r="C513" s="10" t="s">
        <v>16</v>
      </c>
      <c r="D513" s="10" t="s">
        <v>59</v>
      </c>
      <c r="E513" s="10" t="s">
        <v>74</v>
      </c>
      <c r="F513" s="7"/>
      <c r="G513" s="8">
        <f t="shared" si="243"/>
        <v>56000</v>
      </c>
      <c r="H513" s="8">
        <f t="shared" si="243"/>
        <v>0</v>
      </c>
      <c r="I513" s="8">
        <f t="shared" si="243"/>
        <v>23987.86</v>
      </c>
      <c r="J513" s="8">
        <f t="shared" si="243"/>
        <v>0</v>
      </c>
      <c r="K513" s="8">
        <f t="shared" si="243"/>
        <v>79987.86</v>
      </c>
      <c r="L513" s="8">
        <f t="shared" si="243"/>
        <v>0</v>
      </c>
    </row>
    <row r="514" spans="1:12" ht="25.5" x14ac:dyDescent="0.25">
      <c r="A514" s="6" t="s">
        <v>28</v>
      </c>
      <c r="B514" s="7">
        <v>709</v>
      </c>
      <c r="C514" s="10" t="s">
        <v>16</v>
      </c>
      <c r="D514" s="10" t="s">
        <v>59</v>
      </c>
      <c r="E514" s="10" t="s">
        <v>74</v>
      </c>
      <c r="F514" s="7">
        <v>200</v>
      </c>
      <c r="G514" s="8">
        <v>56000</v>
      </c>
      <c r="H514" s="8"/>
      <c r="I514" s="8">
        <v>23987.86</v>
      </c>
      <c r="J514" s="8"/>
      <c r="K514" s="8">
        <f>G514+I514</f>
        <v>79987.86</v>
      </c>
      <c r="L514" s="8">
        <f>H514+J514</f>
        <v>0</v>
      </c>
    </row>
    <row r="515" spans="1:12" ht="38.25" x14ac:dyDescent="0.25">
      <c r="A515" s="6" t="s">
        <v>78</v>
      </c>
      <c r="B515" s="7">
        <v>709</v>
      </c>
      <c r="C515" s="10" t="s">
        <v>16</v>
      </c>
      <c r="D515" s="10" t="s">
        <v>59</v>
      </c>
      <c r="E515" s="10" t="s">
        <v>79</v>
      </c>
      <c r="F515" s="7"/>
      <c r="G515" s="8">
        <f>G516</f>
        <v>0</v>
      </c>
      <c r="H515" s="8">
        <f t="shared" ref="H515:L516" si="244">H516</f>
        <v>0</v>
      </c>
      <c r="I515" s="8">
        <f t="shared" si="244"/>
        <v>95000</v>
      </c>
      <c r="J515" s="8">
        <f t="shared" si="244"/>
        <v>0</v>
      </c>
      <c r="K515" s="8">
        <f t="shared" si="244"/>
        <v>95000</v>
      </c>
      <c r="L515" s="8">
        <f t="shared" si="244"/>
        <v>0</v>
      </c>
    </row>
    <row r="516" spans="1:12" ht="38.25" x14ac:dyDescent="0.25">
      <c r="A516" s="6" t="s">
        <v>73</v>
      </c>
      <c r="B516" s="7">
        <v>709</v>
      </c>
      <c r="C516" s="10" t="s">
        <v>16</v>
      </c>
      <c r="D516" s="10" t="s">
        <v>59</v>
      </c>
      <c r="E516" s="10" t="s">
        <v>80</v>
      </c>
      <c r="F516" s="7"/>
      <c r="G516" s="8">
        <f>G517</f>
        <v>0</v>
      </c>
      <c r="H516" s="8">
        <f t="shared" si="244"/>
        <v>0</v>
      </c>
      <c r="I516" s="8">
        <f t="shared" si="244"/>
        <v>95000</v>
      </c>
      <c r="J516" s="8">
        <f t="shared" si="244"/>
        <v>0</v>
      </c>
      <c r="K516" s="8">
        <f t="shared" si="244"/>
        <v>95000</v>
      </c>
      <c r="L516" s="8">
        <f t="shared" si="244"/>
        <v>0</v>
      </c>
    </row>
    <row r="517" spans="1:12" ht="25.5" x14ac:dyDescent="0.25">
      <c r="A517" s="6" t="s">
        <v>28</v>
      </c>
      <c r="B517" s="7">
        <v>709</v>
      </c>
      <c r="C517" s="10" t="s">
        <v>16</v>
      </c>
      <c r="D517" s="10" t="s">
        <v>59</v>
      </c>
      <c r="E517" s="10" t="s">
        <v>80</v>
      </c>
      <c r="F517" s="7">
        <v>200</v>
      </c>
      <c r="G517" s="8"/>
      <c r="H517" s="8"/>
      <c r="I517" s="8">
        <v>95000</v>
      </c>
      <c r="J517" s="8"/>
      <c r="K517" s="8">
        <f t="shared" ref="K517:L517" si="245">G517+I517</f>
        <v>95000</v>
      </c>
      <c r="L517" s="8">
        <f t="shared" si="245"/>
        <v>0</v>
      </c>
    </row>
    <row r="518" spans="1:12" ht="25.5" x14ac:dyDescent="0.25">
      <c r="A518" s="6" t="s">
        <v>300</v>
      </c>
      <c r="B518" s="7">
        <v>709</v>
      </c>
      <c r="C518" s="10" t="s">
        <v>16</v>
      </c>
      <c r="D518" s="10" t="s">
        <v>59</v>
      </c>
      <c r="E518" s="10" t="s">
        <v>36</v>
      </c>
      <c r="F518" s="7"/>
      <c r="G518" s="8">
        <f>+G519</f>
        <v>2800</v>
      </c>
      <c r="H518" s="8">
        <f t="shared" ref="H518:L519" si="246">+H519</f>
        <v>0</v>
      </c>
      <c r="I518" s="8">
        <f t="shared" si="246"/>
        <v>0</v>
      </c>
      <c r="J518" s="8">
        <f t="shared" si="246"/>
        <v>0</v>
      </c>
      <c r="K518" s="8">
        <f t="shared" si="246"/>
        <v>2800</v>
      </c>
      <c r="L518" s="8">
        <f t="shared" si="246"/>
        <v>0</v>
      </c>
    </row>
    <row r="519" spans="1:12" ht="51" x14ac:dyDescent="0.25">
      <c r="A519" s="6" t="s">
        <v>44</v>
      </c>
      <c r="B519" s="7">
        <v>709</v>
      </c>
      <c r="C519" s="10" t="s">
        <v>16</v>
      </c>
      <c r="D519" s="10" t="s">
        <v>59</v>
      </c>
      <c r="E519" s="10" t="s">
        <v>45</v>
      </c>
      <c r="F519" s="7"/>
      <c r="G519" s="8">
        <f>+G520</f>
        <v>2800</v>
      </c>
      <c r="H519" s="8">
        <f t="shared" si="246"/>
        <v>0</v>
      </c>
      <c r="I519" s="8">
        <f t="shared" si="246"/>
        <v>0</v>
      </c>
      <c r="J519" s="8">
        <f t="shared" si="246"/>
        <v>0</v>
      </c>
      <c r="K519" s="8">
        <f t="shared" si="246"/>
        <v>2800</v>
      </c>
      <c r="L519" s="8">
        <f t="shared" si="246"/>
        <v>0</v>
      </c>
    </row>
    <row r="520" spans="1:12" x14ac:dyDescent="0.25">
      <c r="A520" s="6" t="s">
        <v>84</v>
      </c>
      <c r="B520" s="7">
        <v>709</v>
      </c>
      <c r="C520" s="10" t="s">
        <v>16</v>
      </c>
      <c r="D520" s="10" t="s">
        <v>59</v>
      </c>
      <c r="E520" s="10" t="s">
        <v>85</v>
      </c>
      <c r="F520" s="7"/>
      <c r="G520" s="8">
        <f>SUM(G521:G521)</f>
        <v>2800</v>
      </c>
      <c r="H520" s="8">
        <f>SUM(H521:H521)</f>
        <v>0</v>
      </c>
      <c r="I520" s="8">
        <f>SUM(I521:I521)</f>
        <v>0</v>
      </c>
      <c r="J520" s="8">
        <f>SUM(J521:J521)</f>
        <v>0</v>
      </c>
      <c r="K520" s="8">
        <f>SUM(K521:K521)</f>
        <v>2800</v>
      </c>
      <c r="L520" s="8">
        <f>SUM(L521:L521)</f>
        <v>0</v>
      </c>
    </row>
    <row r="521" spans="1:12" ht="25.5" x14ac:dyDescent="0.25">
      <c r="A521" s="6" t="s">
        <v>28</v>
      </c>
      <c r="B521" s="7">
        <v>709</v>
      </c>
      <c r="C521" s="10" t="s">
        <v>16</v>
      </c>
      <c r="D521" s="10" t="s">
        <v>59</v>
      </c>
      <c r="E521" s="10" t="s">
        <v>85</v>
      </c>
      <c r="F521" s="7">
        <v>200</v>
      </c>
      <c r="G521" s="8">
        <v>2800</v>
      </c>
      <c r="H521" s="8"/>
      <c r="I521" s="8">
        <v>0</v>
      </c>
      <c r="J521" s="8"/>
      <c r="K521" s="8">
        <f>G521+I521</f>
        <v>2800</v>
      </c>
      <c r="L521" s="8">
        <f>H521+J521</f>
        <v>0</v>
      </c>
    </row>
    <row r="522" spans="1:12" x14ac:dyDescent="0.25">
      <c r="A522" s="6" t="s">
        <v>210</v>
      </c>
      <c r="B522" s="7">
        <v>709</v>
      </c>
      <c r="C522" s="10" t="s">
        <v>56</v>
      </c>
      <c r="D522" s="10"/>
      <c r="E522" s="10"/>
      <c r="F522" s="7"/>
      <c r="G522" s="8">
        <f>G523+G560+G541</f>
        <v>112616197.87</v>
      </c>
      <c r="H522" s="8">
        <f>H523+H560+H541</f>
        <v>4100232.91</v>
      </c>
      <c r="I522" s="8">
        <f>I523+I560+I541</f>
        <v>-309421.12</v>
      </c>
      <c r="J522" s="8">
        <f>J523+J560+J541</f>
        <v>0</v>
      </c>
      <c r="K522" s="8">
        <f>K523+K560+K541</f>
        <v>112306776.75000001</v>
      </c>
      <c r="L522" s="8">
        <f>L523+L560+L541</f>
        <v>4100232.91</v>
      </c>
    </row>
    <row r="523" spans="1:12" x14ac:dyDescent="0.25">
      <c r="A523" s="6" t="s">
        <v>350</v>
      </c>
      <c r="B523" s="7">
        <v>709</v>
      </c>
      <c r="C523" s="10" t="s">
        <v>56</v>
      </c>
      <c r="D523" s="10" t="s">
        <v>119</v>
      </c>
      <c r="E523" s="10"/>
      <c r="F523" s="7"/>
      <c r="G523" s="8">
        <f t="shared" ref="G523:L525" si="247">G524</f>
        <v>109133917.69</v>
      </c>
      <c r="H523" s="8">
        <f t="shared" si="247"/>
        <v>4100232.91</v>
      </c>
      <c r="I523" s="8">
        <f t="shared" si="247"/>
        <v>-384421.12</v>
      </c>
      <c r="J523" s="8">
        <f t="shared" si="247"/>
        <v>0</v>
      </c>
      <c r="K523" s="8">
        <f t="shared" si="247"/>
        <v>108749496.57000001</v>
      </c>
      <c r="L523" s="8">
        <f t="shared" si="247"/>
        <v>4100232.91</v>
      </c>
    </row>
    <row r="524" spans="1:12" ht="25.5" x14ac:dyDescent="0.25">
      <c r="A524" s="6" t="s">
        <v>440</v>
      </c>
      <c r="B524" s="7">
        <v>709</v>
      </c>
      <c r="C524" s="10" t="s">
        <v>56</v>
      </c>
      <c r="D524" s="10" t="s">
        <v>119</v>
      </c>
      <c r="E524" s="10" t="s">
        <v>247</v>
      </c>
      <c r="F524" s="7"/>
      <c r="G524" s="8">
        <f t="shared" si="247"/>
        <v>109133917.69</v>
      </c>
      <c r="H524" s="8">
        <f t="shared" si="247"/>
        <v>4100232.91</v>
      </c>
      <c r="I524" s="8">
        <f t="shared" si="247"/>
        <v>-384421.12</v>
      </c>
      <c r="J524" s="8">
        <f t="shared" si="247"/>
        <v>0</v>
      </c>
      <c r="K524" s="8">
        <f t="shared" si="247"/>
        <v>108749496.57000001</v>
      </c>
      <c r="L524" s="8">
        <f t="shared" si="247"/>
        <v>4100232.91</v>
      </c>
    </row>
    <row r="525" spans="1:12" ht="25.5" x14ac:dyDescent="0.25">
      <c r="A525" s="6" t="s">
        <v>441</v>
      </c>
      <c r="B525" s="7">
        <v>709</v>
      </c>
      <c r="C525" s="10" t="s">
        <v>56</v>
      </c>
      <c r="D525" s="10" t="s">
        <v>119</v>
      </c>
      <c r="E525" s="10" t="s">
        <v>442</v>
      </c>
      <c r="F525" s="7"/>
      <c r="G525" s="8">
        <f>G526</f>
        <v>109133917.69</v>
      </c>
      <c r="H525" s="8">
        <f t="shared" si="247"/>
        <v>4100232.91</v>
      </c>
      <c r="I525" s="8">
        <f t="shared" si="247"/>
        <v>-384421.12</v>
      </c>
      <c r="J525" s="8">
        <f t="shared" si="247"/>
        <v>0</v>
      </c>
      <c r="K525" s="8">
        <f t="shared" si="247"/>
        <v>108749496.57000001</v>
      </c>
      <c r="L525" s="8">
        <f t="shared" si="247"/>
        <v>4100232.91</v>
      </c>
    </row>
    <row r="526" spans="1:12" ht="25.5" x14ac:dyDescent="0.25">
      <c r="A526" s="6" t="s">
        <v>443</v>
      </c>
      <c r="B526" s="7">
        <v>709</v>
      </c>
      <c r="C526" s="10" t="s">
        <v>56</v>
      </c>
      <c r="D526" s="10" t="s">
        <v>119</v>
      </c>
      <c r="E526" s="10" t="s">
        <v>444</v>
      </c>
      <c r="F526" s="7"/>
      <c r="G526" s="8">
        <f>G527+G529+G531+G539+G533+G535+G537</f>
        <v>109133917.69</v>
      </c>
      <c r="H526" s="8">
        <f t="shared" ref="H526:L526" si="248">H527+H529+H531+H539+H533+H535+H537</f>
        <v>4100232.91</v>
      </c>
      <c r="I526" s="8">
        <f t="shared" si="248"/>
        <v>-384421.12</v>
      </c>
      <c r="J526" s="8">
        <f t="shared" si="248"/>
        <v>0</v>
      </c>
      <c r="K526" s="8">
        <f t="shared" si="248"/>
        <v>108749496.57000001</v>
      </c>
      <c r="L526" s="8">
        <f t="shared" si="248"/>
        <v>4100232.91</v>
      </c>
    </row>
    <row r="527" spans="1:12" ht="51" x14ac:dyDescent="0.25">
      <c r="A527" s="6" t="s">
        <v>29</v>
      </c>
      <c r="B527" s="7">
        <v>709</v>
      </c>
      <c r="C527" s="10" t="s">
        <v>56</v>
      </c>
      <c r="D527" s="10" t="s">
        <v>119</v>
      </c>
      <c r="E527" s="10" t="s">
        <v>445</v>
      </c>
      <c r="F527" s="10"/>
      <c r="G527" s="8">
        <f t="shared" ref="G527:L527" si="249">G528</f>
        <v>1731000</v>
      </c>
      <c r="H527" s="8">
        <f t="shared" si="249"/>
        <v>0</v>
      </c>
      <c r="I527" s="8">
        <f t="shared" si="249"/>
        <v>-504421.12</v>
      </c>
      <c r="J527" s="8">
        <f t="shared" si="249"/>
        <v>0</v>
      </c>
      <c r="K527" s="8">
        <f t="shared" si="249"/>
        <v>1226578.8799999999</v>
      </c>
      <c r="L527" s="8">
        <f t="shared" si="249"/>
        <v>0</v>
      </c>
    </row>
    <row r="528" spans="1:12" ht="25.5" x14ac:dyDescent="0.25">
      <c r="A528" s="6" t="s">
        <v>68</v>
      </c>
      <c r="B528" s="7">
        <v>709</v>
      </c>
      <c r="C528" s="10" t="s">
        <v>56</v>
      </c>
      <c r="D528" s="10" t="s">
        <v>119</v>
      </c>
      <c r="E528" s="10" t="s">
        <v>445</v>
      </c>
      <c r="F528" s="10" t="s">
        <v>172</v>
      </c>
      <c r="G528" s="8">
        <v>1731000</v>
      </c>
      <c r="H528" s="8"/>
      <c r="I528" s="8">
        <v>-504421.12</v>
      </c>
      <c r="J528" s="8"/>
      <c r="K528" s="8">
        <f>G528+I528</f>
        <v>1226578.8799999999</v>
      </c>
      <c r="L528" s="8">
        <f>H528+J528</f>
        <v>0</v>
      </c>
    </row>
    <row r="529" spans="1:12" ht="51" x14ac:dyDescent="0.25">
      <c r="A529" s="6" t="s">
        <v>102</v>
      </c>
      <c r="B529" s="7">
        <v>709</v>
      </c>
      <c r="C529" s="10" t="s">
        <v>56</v>
      </c>
      <c r="D529" s="10" t="s">
        <v>119</v>
      </c>
      <c r="E529" s="10" t="s">
        <v>446</v>
      </c>
      <c r="F529" s="7"/>
      <c r="G529" s="8">
        <f t="shared" ref="G529:L529" si="250">G530</f>
        <v>4100232.91</v>
      </c>
      <c r="H529" s="8">
        <f t="shared" si="250"/>
        <v>4100232.91</v>
      </c>
      <c r="I529" s="8">
        <f t="shared" si="250"/>
        <v>0</v>
      </c>
      <c r="J529" s="8">
        <f t="shared" si="250"/>
        <v>0</v>
      </c>
      <c r="K529" s="8">
        <f t="shared" si="250"/>
        <v>4100232.91</v>
      </c>
      <c r="L529" s="8">
        <f t="shared" si="250"/>
        <v>4100232.91</v>
      </c>
    </row>
    <row r="530" spans="1:12" ht="25.5" x14ac:dyDescent="0.25">
      <c r="A530" s="6" t="s">
        <v>68</v>
      </c>
      <c r="B530" s="7">
        <v>709</v>
      </c>
      <c r="C530" s="10" t="s">
        <v>56</v>
      </c>
      <c r="D530" s="10" t="s">
        <v>119</v>
      </c>
      <c r="E530" s="10" t="s">
        <v>446</v>
      </c>
      <c r="F530" s="7">
        <v>600</v>
      </c>
      <c r="G530" s="8">
        <v>4100232.91</v>
      </c>
      <c r="H530" s="8">
        <v>4100232.91</v>
      </c>
      <c r="I530" s="8"/>
      <c r="J530" s="8"/>
      <c r="K530" s="8">
        <f t="shared" ref="K530:L540" si="251">G530+I530</f>
        <v>4100232.91</v>
      </c>
      <c r="L530" s="8">
        <f t="shared" si="251"/>
        <v>4100232.91</v>
      </c>
    </row>
    <row r="531" spans="1:12" ht="38.25" x14ac:dyDescent="0.25">
      <c r="A531" s="13" t="s">
        <v>103</v>
      </c>
      <c r="B531" s="7">
        <v>709</v>
      </c>
      <c r="C531" s="10" t="s">
        <v>56</v>
      </c>
      <c r="D531" s="10" t="s">
        <v>119</v>
      </c>
      <c r="E531" s="10" t="s">
        <v>447</v>
      </c>
      <c r="F531" s="7"/>
      <c r="G531" s="8">
        <f>G532</f>
        <v>85603491.959999993</v>
      </c>
      <c r="H531" s="8">
        <f>H532</f>
        <v>0</v>
      </c>
      <c r="I531" s="8">
        <f>I532</f>
        <v>0</v>
      </c>
      <c r="J531" s="8">
        <f>J532</f>
        <v>0</v>
      </c>
      <c r="K531" s="8">
        <f t="shared" si="251"/>
        <v>85603491.959999993</v>
      </c>
      <c r="L531" s="8">
        <f t="shared" si="251"/>
        <v>0</v>
      </c>
    </row>
    <row r="532" spans="1:12" ht="25.5" x14ac:dyDescent="0.25">
      <c r="A532" s="6" t="s">
        <v>68</v>
      </c>
      <c r="B532" s="7">
        <v>709</v>
      </c>
      <c r="C532" s="10" t="s">
        <v>56</v>
      </c>
      <c r="D532" s="10" t="s">
        <v>119</v>
      </c>
      <c r="E532" s="10" t="s">
        <v>447</v>
      </c>
      <c r="F532" s="7">
        <v>600</v>
      </c>
      <c r="G532" s="8">
        <v>85603491.959999993</v>
      </c>
      <c r="H532" s="8"/>
      <c r="I532" s="8">
        <v>0</v>
      </c>
      <c r="J532" s="8"/>
      <c r="K532" s="8">
        <f t="shared" si="251"/>
        <v>85603491.959999993</v>
      </c>
      <c r="L532" s="8">
        <f t="shared" si="251"/>
        <v>0</v>
      </c>
    </row>
    <row r="533" spans="1:12" ht="25.5" x14ac:dyDescent="0.25">
      <c r="A533" s="13" t="s">
        <v>105</v>
      </c>
      <c r="B533" s="7">
        <v>709</v>
      </c>
      <c r="C533" s="10" t="s">
        <v>56</v>
      </c>
      <c r="D533" s="10" t="s">
        <v>119</v>
      </c>
      <c r="E533" s="10" t="s">
        <v>448</v>
      </c>
      <c r="F533" s="7"/>
      <c r="G533" s="8">
        <f>G534</f>
        <v>5218092</v>
      </c>
      <c r="H533" s="8">
        <f t="shared" ref="H533:L533" si="252">H534</f>
        <v>0</v>
      </c>
      <c r="I533" s="8">
        <f t="shared" si="252"/>
        <v>0</v>
      </c>
      <c r="J533" s="8">
        <f t="shared" si="252"/>
        <v>0</v>
      </c>
      <c r="K533" s="8">
        <f t="shared" si="252"/>
        <v>5218092</v>
      </c>
      <c r="L533" s="8">
        <f t="shared" si="252"/>
        <v>0</v>
      </c>
    </row>
    <row r="534" spans="1:12" ht="25.5" x14ac:dyDescent="0.25">
      <c r="A534" s="6" t="s">
        <v>68</v>
      </c>
      <c r="B534" s="7">
        <v>709</v>
      </c>
      <c r="C534" s="10" t="s">
        <v>56</v>
      </c>
      <c r="D534" s="10" t="s">
        <v>119</v>
      </c>
      <c r="E534" s="10" t="s">
        <v>448</v>
      </c>
      <c r="F534" s="7">
        <v>600</v>
      </c>
      <c r="G534" s="8">
        <v>5218092</v>
      </c>
      <c r="H534" s="8"/>
      <c r="I534" s="8">
        <v>0</v>
      </c>
      <c r="J534" s="8"/>
      <c r="K534" s="8">
        <f t="shared" ref="K534:L538" si="253">G534+I534</f>
        <v>5218092</v>
      </c>
      <c r="L534" s="8">
        <f t="shared" si="253"/>
        <v>0</v>
      </c>
    </row>
    <row r="535" spans="1:12" ht="25.5" x14ac:dyDescent="0.25">
      <c r="A535" s="13" t="s">
        <v>107</v>
      </c>
      <c r="B535" s="7">
        <v>709</v>
      </c>
      <c r="C535" s="10" t="s">
        <v>56</v>
      </c>
      <c r="D535" s="10" t="s">
        <v>119</v>
      </c>
      <c r="E535" s="10" t="s">
        <v>449</v>
      </c>
      <c r="F535" s="7"/>
      <c r="G535" s="8">
        <f>G536</f>
        <v>5215200</v>
      </c>
      <c r="H535" s="8">
        <f t="shared" ref="H535:L535" si="254">H536</f>
        <v>0</v>
      </c>
      <c r="I535" s="8">
        <f t="shared" si="254"/>
        <v>0</v>
      </c>
      <c r="J535" s="8">
        <f t="shared" si="254"/>
        <v>0</v>
      </c>
      <c r="K535" s="8">
        <f t="shared" si="254"/>
        <v>5215200</v>
      </c>
      <c r="L535" s="8">
        <f t="shared" si="254"/>
        <v>0</v>
      </c>
    </row>
    <row r="536" spans="1:12" ht="25.5" x14ac:dyDescent="0.25">
      <c r="A536" s="6" t="s">
        <v>68</v>
      </c>
      <c r="B536" s="7">
        <v>709</v>
      </c>
      <c r="C536" s="10" t="s">
        <v>56</v>
      </c>
      <c r="D536" s="10" t="s">
        <v>119</v>
      </c>
      <c r="E536" s="10" t="s">
        <v>449</v>
      </c>
      <c r="F536" s="7">
        <v>600</v>
      </c>
      <c r="G536" s="8">
        <v>5215200</v>
      </c>
      <c r="H536" s="8"/>
      <c r="I536" s="8"/>
      <c r="J536" s="8"/>
      <c r="K536" s="8">
        <f t="shared" si="253"/>
        <v>5215200</v>
      </c>
      <c r="L536" s="8">
        <f t="shared" si="253"/>
        <v>0</v>
      </c>
    </row>
    <row r="537" spans="1:12" ht="25.5" x14ac:dyDescent="0.25">
      <c r="A537" s="13" t="s">
        <v>109</v>
      </c>
      <c r="B537" s="7">
        <v>709</v>
      </c>
      <c r="C537" s="10" t="s">
        <v>56</v>
      </c>
      <c r="D537" s="10" t="s">
        <v>119</v>
      </c>
      <c r="E537" s="10" t="s">
        <v>450</v>
      </c>
      <c r="F537" s="7"/>
      <c r="G537" s="8">
        <f>G538</f>
        <v>4929347.37</v>
      </c>
      <c r="H537" s="8">
        <f t="shared" ref="H537:L537" si="255">H538</f>
        <v>0</v>
      </c>
      <c r="I537" s="8">
        <f t="shared" si="255"/>
        <v>120000</v>
      </c>
      <c r="J537" s="8">
        <f t="shared" si="255"/>
        <v>0</v>
      </c>
      <c r="K537" s="8">
        <f t="shared" si="255"/>
        <v>5049347.37</v>
      </c>
      <c r="L537" s="8">
        <f t="shared" si="255"/>
        <v>0</v>
      </c>
    </row>
    <row r="538" spans="1:12" ht="25.5" x14ac:dyDescent="0.25">
      <c r="A538" s="6" t="s">
        <v>68</v>
      </c>
      <c r="B538" s="7">
        <v>709</v>
      </c>
      <c r="C538" s="10" t="s">
        <v>56</v>
      </c>
      <c r="D538" s="10" t="s">
        <v>119</v>
      </c>
      <c r="E538" s="10" t="s">
        <v>450</v>
      </c>
      <c r="F538" s="7">
        <v>600</v>
      </c>
      <c r="G538" s="8">
        <v>4929347.37</v>
      </c>
      <c r="H538" s="8"/>
      <c r="I538" s="8">
        <v>120000</v>
      </c>
      <c r="J538" s="8"/>
      <c r="K538" s="8">
        <f t="shared" si="253"/>
        <v>5049347.37</v>
      </c>
      <c r="L538" s="8">
        <f t="shared" si="253"/>
        <v>0</v>
      </c>
    </row>
    <row r="539" spans="1:12" ht="38.25" x14ac:dyDescent="0.25">
      <c r="A539" s="6" t="s">
        <v>117</v>
      </c>
      <c r="B539" s="7">
        <v>709</v>
      </c>
      <c r="C539" s="10" t="s">
        <v>56</v>
      </c>
      <c r="D539" s="10" t="s">
        <v>119</v>
      </c>
      <c r="E539" s="10" t="s">
        <v>451</v>
      </c>
      <c r="F539" s="7"/>
      <c r="G539" s="8">
        <f>G540</f>
        <v>2336553.4500000002</v>
      </c>
      <c r="H539" s="8">
        <f>H540</f>
        <v>0</v>
      </c>
      <c r="I539" s="8">
        <f>I540</f>
        <v>0</v>
      </c>
      <c r="J539" s="8">
        <f>J540</f>
        <v>0</v>
      </c>
      <c r="K539" s="8">
        <f t="shared" si="251"/>
        <v>2336553.4500000002</v>
      </c>
      <c r="L539" s="8">
        <f t="shared" si="251"/>
        <v>0</v>
      </c>
    </row>
    <row r="540" spans="1:12" ht="25.5" x14ac:dyDescent="0.25">
      <c r="A540" s="6" t="s">
        <v>68</v>
      </c>
      <c r="B540" s="7">
        <v>709</v>
      </c>
      <c r="C540" s="10" t="s">
        <v>56</v>
      </c>
      <c r="D540" s="10" t="s">
        <v>119</v>
      </c>
      <c r="E540" s="10" t="s">
        <v>451</v>
      </c>
      <c r="F540" s="7">
        <v>600</v>
      </c>
      <c r="G540" s="8">
        <v>2336553.4500000002</v>
      </c>
      <c r="H540" s="8"/>
      <c r="I540" s="8"/>
      <c r="J540" s="8"/>
      <c r="K540" s="8">
        <f t="shared" si="251"/>
        <v>2336553.4500000002</v>
      </c>
      <c r="L540" s="8">
        <f t="shared" si="251"/>
        <v>0</v>
      </c>
    </row>
    <row r="541" spans="1:12" x14ac:dyDescent="0.25">
      <c r="A541" s="6" t="s">
        <v>232</v>
      </c>
      <c r="B541" s="7">
        <v>709</v>
      </c>
      <c r="C541" s="10" t="s">
        <v>56</v>
      </c>
      <c r="D541" s="10" t="s">
        <v>56</v>
      </c>
      <c r="E541" s="10"/>
      <c r="F541" s="7"/>
      <c r="G541" s="8">
        <f>G542+G552</f>
        <v>3329280.18</v>
      </c>
      <c r="H541" s="8">
        <f t="shared" ref="H541:L541" si="256">H542+H552</f>
        <v>0</v>
      </c>
      <c r="I541" s="8">
        <f t="shared" si="256"/>
        <v>0</v>
      </c>
      <c r="J541" s="8">
        <f t="shared" si="256"/>
        <v>0</v>
      </c>
      <c r="K541" s="8">
        <f t="shared" si="256"/>
        <v>3329280.18</v>
      </c>
      <c r="L541" s="8">
        <f t="shared" si="256"/>
        <v>0</v>
      </c>
    </row>
    <row r="542" spans="1:12" ht="25.5" x14ac:dyDescent="0.25">
      <c r="A542" s="9" t="s">
        <v>60</v>
      </c>
      <c r="B542" s="7">
        <v>709</v>
      </c>
      <c r="C542" s="10" t="s">
        <v>56</v>
      </c>
      <c r="D542" s="10" t="s">
        <v>56</v>
      </c>
      <c r="E542" s="10" t="s">
        <v>61</v>
      </c>
      <c r="F542" s="7"/>
      <c r="G542" s="8">
        <f t="shared" ref="G542:H542" si="257">G543+G548</f>
        <v>669140.02</v>
      </c>
      <c r="H542" s="8">
        <f t="shared" si="257"/>
        <v>0</v>
      </c>
      <c r="I542" s="8">
        <f>I543+I548</f>
        <v>0</v>
      </c>
      <c r="J542" s="8">
        <f>J543+J548</f>
        <v>0</v>
      </c>
      <c r="K542" s="8">
        <f t="shared" ref="K542:L543" si="258">G542+I542</f>
        <v>669140.02</v>
      </c>
      <c r="L542" s="8">
        <f t="shared" si="258"/>
        <v>0</v>
      </c>
    </row>
    <row r="543" spans="1:12" x14ac:dyDescent="0.25">
      <c r="A543" s="6" t="s">
        <v>233</v>
      </c>
      <c r="B543" s="7">
        <v>709</v>
      </c>
      <c r="C543" s="10" t="s">
        <v>56</v>
      </c>
      <c r="D543" s="10" t="s">
        <v>56</v>
      </c>
      <c r="E543" s="10" t="s">
        <v>234</v>
      </c>
      <c r="F543" s="7"/>
      <c r="G543" s="8">
        <f t="shared" ref="G543:H543" si="259">G545</f>
        <v>416020</v>
      </c>
      <c r="H543" s="8">
        <f t="shared" si="259"/>
        <v>0</v>
      </c>
      <c r="I543" s="8">
        <f>I545</f>
        <v>0</v>
      </c>
      <c r="J543" s="8">
        <f>J545</f>
        <v>0</v>
      </c>
      <c r="K543" s="8">
        <f>G543+I543</f>
        <v>416020</v>
      </c>
      <c r="L543" s="8">
        <f t="shared" si="258"/>
        <v>0</v>
      </c>
    </row>
    <row r="544" spans="1:12" ht="25.5" x14ac:dyDescent="0.25">
      <c r="A544" s="6" t="s">
        <v>235</v>
      </c>
      <c r="B544" s="7">
        <v>709</v>
      </c>
      <c r="C544" s="10" t="s">
        <v>56</v>
      </c>
      <c r="D544" s="10" t="s">
        <v>56</v>
      </c>
      <c r="E544" s="10" t="s">
        <v>236</v>
      </c>
      <c r="F544" s="7"/>
      <c r="G544" s="8">
        <f t="shared" ref="G544:H544" si="260">G545</f>
        <v>416020</v>
      </c>
      <c r="H544" s="8">
        <f t="shared" si="260"/>
        <v>0</v>
      </c>
      <c r="I544" s="8">
        <f>I545</f>
        <v>0</v>
      </c>
      <c r="J544" s="8">
        <f>J545</f>
        <v>0</v>
      </c>
      <c r="K544" s="8">
        <f>K545</f>
        <v>416020</v>
      </c>
      <c r="L544" s="8">
        <f>L545</f>
        <v>0</v>
      </c>
    </row>
    <row r="545" spans="1:12" x14ac:dyDescent="0.25">
      <c r="A545" s="12" t="s">
        <v>86</v>
      </c>
      <c r="B545" s="7">
        <v>709</v>
      </c>
      <c r="C545" s="10" t="s">
        <v>56</v>
      </c>
      <c r="D545" s="10" t="s">
        <v>56</v>
      </c>
      <c r="E545" s="10" t="s">
        <v>237</v>
      </c>
      <c r="F545" s="7"/>
      <c r="G545" s="8">
        <f t="shared" ref="G545:H545" si="261">SUM(G546:G547)</f>
        <v>416020</v>
      </c>
      <c r="H545" s="8">
        <f t="shared" si="261"/>
        <v>0</v>
      </c>
      <c r="I545" s="8">
        <f>SUM(I546:I547)</f>
        <v>0</v>
      </c>
      <c r="J545" s="8">
        <f>SUM(J546:J547)</f>
        <v>0</v>
      </c>
      <c r="K545" s="8">
        <f>SUM(K546:K547)</f>
        <v>416020</v>
      </c>
      <c r="L545" s="8">
        <f>SUM(L546:L547)</f>
        <v>0</v>
      </c>
    </row>
    <row r="546" spans="1:12" ht="51" x14ac:dyDescent="0.25">
      <c r="A546" s="6" t="s">
        <v>25</v>
      </c>
      <c r="B546" s="7">
        <v>709</v>
      </c>
      <c r="C546" s="10" t="s">
        <v>56</v>
      </c>
      <c r="D546" s="10" t="s">
        <v>56</v>
      </c>
      <c r="E546" s="10" t="s">
        <v>237</v>
      </c>
      <c r="F546" s="7">
        <v>100</v>
      </c>
      <c r="G546" s="8">
        <v>74350</v>
      </c>
      <c r="H546" s="8"/>
      <c r="I546" s="8">
        <v>0</v>
      </c>
      <c r="J546" s="8"/>
      <c r="K546" s="8">
        <f>G546+I546</f>
        <v>74350</v>
      </c>
      <c r="L546" s="8">
        <f>H546+J546</f>
        <v>0</v>
      </c>
    </row>
    <row r="547" spans="1:12" ht="25.5" x14ac:dyDescent="0.25">
      <c r="A547" s="6" t="s">
        <v>28</v>
      </c>
      <c r="B547" s="7">
        <v>709</v>
      </c>
      <c r="C547" s="10" t="s">
        <v>56</v>
      </c>
      <c r="D547" s="10" t="s">
        <v>56</v>
      </c>
      <c r="E547" s="10" t="s">
        <v>237</v>
      </c>
      <c r="F547" s="7">
        <v>200</v>
      </c>
      <c r="G547" s="8">
        <v>341670</v>
      </c>
      <c r="H547" s="8"/>
      <c r="I547" s="8">
        <v>0</v>
      </c>
      <c r="J547" s="8"/>
      <c r="K547" s="8">
        <f>G547+I547</f>
        <v>341670</v>
      </c>
      <c r="L547" s="8">
        <f>H547+J547</f>
        <v>0</v>
      </c>
    </row>
    <row r="548" spans="1:12" ht="25.5" x14ac:dyDescent="0.25">
      <c r="A548" s="6" t="s">
        <v>238</v>
      </c>
      <c r="B548" s="7">
        <v>709</v>
      </c>
      <c r="C548" s="10" t="s">
        <v>56</v>
      </c>
      <c r="D548" s="10" t="s">
        <v>56</v>
      </c>
      <c r="E548" s="10" t="s">
        <v>239</v>
      </c>
      <c r="F548" s="7"/>
      <c r="G548" s="8">
        <f>G549</f>
        <v>253120.02</v>
      </c>
      <c r="H548" s="8">
        <f>H549</f>
        <v>0</v>
      </c>
      <c r="I548" s="8">
        <f t="shared" ref="I548:L549" si="262">I549</f>
        <v>0</v>
      </c>
      <c r="J548" s="8">
        <f t="shared" si="262"/>
        <v>0</v>
      </c>
      <c r="K548" s="8">
        <f t="shared" si="262"/>
        <v>253120.02</v>
      </c>
      <c r="L548" s="8">
        <f t="shared" si="262"/>
        <v>0</v>
      </c>
    </row>
    <row r="549" spans="1:12" ht="38.25" x14ac:dyDescent="0.25">
      <c r="A549" s="6" t="s">
        <v>240</v>
      </c>
      <c r="B549" s="7">
        <v>709</v>
      </c>
      <c r="C549" s="10" t="s">
        <v>56</v>
      </c>
      <c r="D549" s="10" t="s">
        <v>56</v>
      </c>
      <c r="E549" s="10" t="s">
        <v>241</v>
      </c>
      <c r="F549" s="7"/>
      <c r="G549" s="8">
        <f>G550</f>
        <v>253120.02</v>
      </c>
      <c r="H549" s="8">
        <f>H550</f>
        <v>0</v>
      </c>
      <c r="I549" s="8">
        <f t="shared" si="262"/>
        <v>0</v>
      </c>
      <c r="J549" s="8">
        <f t="shared" si="262"/>
        <v>0</v>
      </c>
      <c r="K549" s="8">
        <f t="shared" si="262"/>
        <v>253120.02</v>
      </c>
      <c r="L549" s="8">
        <f t="shared" si="262"/>
        <v>0</v>
      </c>
    </row>
    <row r="550" spans="1:12" x14ac:dyDescent="0.25">
      <c r="A550" s="12" t="s">
        <v>86</v>
      </c>
      <c r="B550" s="7">
        <v>709</v>
      </c>
      <c r="C550" s="10" t="s">
        <v>56</v>
      </c>
      <c r="D550" s="10" t="s">
        <v>56</v>
      </c>
      <c r="E550" s="10" t="s">
        <v>242</v>
      </c>
      <c r="F550" s="7"/>
      <c r="G550" s="8">
        <f t="shared" ref="G550:L550" si="263">SUM(G551:G551)</f>
        <v>253120.02</v>
      </c>
      <c r="H550" s="8">
        <f t="shared" si="263"/>
        <v>0</v>
      </c>
      <c r="I550" s="8">
        <f t="shared" si="263"/>
        <v>0</v>
      </c>
      <c r="J550" s="8">
        <f t="shared" si="263"/>
        <v>0</v>
      </c>
      <c r="K550" s="8">
        <f t="shared" si="263"/>
        <v>253120.02</v>
      </c>
      <c r="L550" s="8">
        <f t="shared" si="263"/>
        <v>0</v>
      </c>
    </row>
    <row r="551" spans="1:12" ht="25.5" x14ac:dyDescent="0.25">
      <c r="A551" s="6" t="s">
        <v>28</v>
      </c>
      <c r="B551" s="7">
        <v>709</v>
      </c>
      <c r="C551" s="10" t="s">
        <v>56</v>
      </c>
      <c r="D551" s="10" t="s">
        <v>56</v>
      </c>
      <c r="E551" s="10" t="s">
        <v>242</v>
      </c>
      <c r="F551" s="7">
        <v>200</v>
      </c>
      <c r="G551" s="8">
        <v>253120.02</v>
      </c>
      <c r="H551" s="8"/>
      <c r="I551" s="8">
        <v>0</v>
      </c>
      <c r="J551" s="8"/>
      <c r="K551" s="8">
        <f>G551+I551</f>
        <v>253120.02</v>
      </c>
      <c r="L551" s="8">
        <f>H551+J551</f>
        <v>0</v>
      </c>
    </row>
    <row r="552" spans="1:12" x14ac:dyDescent="0.25">
      <c r="A552" s="11" t="s">
        <v>19</v>
      </c>
      <c r="B552" s="7">
        <v>709</v>
      </c>
      <c r="C552" s="10" t="s">
        <v>56</v>
      </c>
      <c r="D552" s="10" t="s">
        <v>56</v>
      </c>
      <c r="E552" s="10" t="s">
        <v>20</v>
      </c>
      <c r="F552" s="7"/>
      <c r="G552" s="8">
        <f t="shared" ref="G552:L552" si="264">G553</f>
        <v>2660140.16</v>
      </c>
      <c r="H552" s="8">
        <f t="shared" si="264"/>
        <v>0</v>
      </c>
      <c r="I552" s="8">
        <f t="shared" si="264"/>
        <v>0</v>
      </c>
      <c r="J552" s="8">
        <f t="shared" si="264"/>
        <v>0</v>
      </c>
      <c r="K552" s="8">
        <f t="shared" si="264"/>
        <v>2660140.16</v>
      </c>
      <c r="L552" s="8">
        <f t="shared" si="264"/>
        <v>0</v>
      </c>
    </row>
    <row r="553" spans="1:12" ht="25.5" x14ac:dyDescent="0.25">
      <c r="A553" s="12" t="s">
        <v>99</v>
      </c>
      <c r="B553" s="7">
        <v>709</v>
      </c>
      <c r="C553" s="10" t="s">
        <v>56</v>
      </c>
      <c r="D553" s="10" t="s">
        <v>56</v>
      </c>
      <c r="E553" s="10" t="s">
        <v>100</v>
      </c>
      <c r="F553" s="7"/>
      <c r="G553" s="8">
        <f>G554+G556+G558</f>
        <v>2660140.16</v>
      </c>
      <c r="H553" s="8">
        <f t="shared" ref="H553" si="265">H554+H556+H558</f>
        <v>0</v>
      </c>
      <c r="I553" s="8">
        <f>I554+I556+I558</f>
        <v>0</v>
      </c>
      <c r="J553" s="8">
        <f t="shared" ref="J553:L553" si="266">J554+J556+J558</f>
        <v>0</v>
      </c>
      <c r="K553" s="8">
        <f t="shared" si="266"/>
        <v>2660140.16</v>
      </c>
      <c r="L553" s="8">
        <f t="shared" si="266"/>
        <v>0</v>
      </c>
    </row>
    <row r="554" spans="1:12" ht="38.25" x14ac:dyDescent="0.25">
      <c r="A554" s="13" t="s">
        <v>103</v>
      </c>
      <c r="B554" s="7">
        <v>709</v>
      </c>
      <c r="C554" s="10" t="s">
        <v>56</v>
      </c>
      <c r="D554" s="10" t="s">
        <v>56</v>
      </c>
      <c r="E554" s="10" t="s">
        <v>104</v>
      </c>
      <c r="F554" s="7"/>
      <c r="G554" s="8">
        <f t="shared" ref="G554:L554" si="267">G555</f>
        <v>2512640</v>
      </c>
      <c r="H554" s="8">
        <f t="shared" si="267"/>
        <v>0</v>
      </c>
      <c r="I554" s="8">
        <f t="shared" si="267"/>
        <v>0</v>
      </c>
      <c r="J554" s="8">
        <f t="shared" si="267"/>
        <v>0</v>
      </c>
      <c r="K554" s="8">
        <f t="shared" si="267"/>
        <v>2512640</v>
      </c>
      <c r="L554" s="8">
        <f t="shared" si="267"/>
        <v>0</v>
      </c>
    </row>
    <row r="555" spans="1:12" ht="25.5" x14ac:dyDescent="0.25">
      <c r="A555" s="6" t="s">
        <v>68</v>
      </c>
      <c r="B555" s="7">
        <v>709</v>
      </c>
      <c r="C555" s="10" t="s">
        <v>56</v>
      </c>
      <c r="D555" s="10" t="s">
        <v>56</v>
      </c>
      <c r="E555" s="10" t="s">
        <v>104</v>
      </c>
      <c r="F555" s="7">
        <v>600</v>
      </c>
      <c r="G555" s="8">
        <v>2512640</v>
      </c>
      <c r="H555" s="8"/>
      <c r="I555" s="8">
        <v>0</v>
      </c>
      <c r="J555" s="8"/>
      <c r="K555" s="8">
        <f>G555+I555</f>
        <v>2512640</v>
      </c>
      <c r="L555" s="8">
        <f>H555+J555</f>
        <v>0</v>
      </c>
    </row>
    <row r="556" spans="1:12" ht="25.5" x14ac:dyDescent="0.25">
      <c r="A556" s="13" t="s">
        <v>107</v>
      </c>
      <c r="B556" s="7">
        <v>709</v>
      </c>
      <c r="C556" s="10" t="s">
        <v>56</v>
      </c>
      <c r="D556" s="10" t="s">
        <v>56</v>
      </c>
      <c r="E556" s="10" t="s">
        <v>108</v>
      </c>
      <c r="F556" s="7"/>
      <c r="G556" s="8">
        <f>G557</f>
        <v>93740</v>
      </c>
      <c r="H556" s="8">
        <f t="shared" ref="H556:L556" si="268">H557</f>
        <v>0</v>
      </c>
      <c r="I556" s="8">
        <f t="shared" si="268"/>
        <v>0</v>
      </c>
      <c r="J556" s="8">
        <f t="shared" si="268"/>
        <v>0</v>
      </c>
      <c r="K556" s="8">
        <f t="shared" si="268"/>
        <v>93740</v>
      </c>
      <c r="L556" s="8">
        <f t="shared" si="268"/>
        <v>0</v>
      </c>
    </row>
    <row r="557" spans="1:12" ht="25.5" x14ac:dyDescent="0.25">
      <c r="A557" s="6" t="s">
        <v>68</v>
      </c>
      <c r="B557" s="7">
        <v>709</v>
      </c>
      <c r="C557" s="10" t="s">
        <v>56</v>
      </c>
      <c r="D557" s="10" t="s">
        <v>56</v>
      </c>
      <c r="E557" s="10" t="s">
        <v>108</v>
      </c>
      <c r="F557" s="7">
        <v>600</v>
      </c>
      <c r="G557" s="8">
        <v>93740</v>
      </c>
      <c r="H557" s="8"/>
      <c r="I557" s="8">
        <v>0</v>
      </c>
      <c r="J557" s="8"/>
      <c r="K557" s="8">
        <f t="shared" ref="K557:L557" si="269">G557+I557</f>
        <v>93740</v>
      </c>
      <c r="L557" s="8">
        <f t="shared" si="269"/>
        <v>0</v>
      </c>
    </row>
    <row r="558" spans="1:12" ht="25.5" x14ac:dyDescent="0.25">
      <c r="A558" s="13" t="s">
        <v>109</v>
      </c>
      <c r="B558" s="7">
        <v>709</v>
      </c>
      <c r="C558" s="10" t="s">
        <v>56</v>
      </c>
      <c r="D558" s="10" t="s">
        <v>56</v>
      </c>
      <c r="E558" s="10" t="s">
        <v>110</v>
      </c>
      <c r="F558" s="7"/>
      <c r="G558" s="8">
        <f>G559</f>
        <v>53760.160000000003</v>
      </c>
      <c r="H558" s="8">
        <f t="shared" ref="H558:L558" si="270">H559</f>
        <v>0</v>
      </c>
      <c r="I558" s="8">
        <f t="shared" si="270"/>
        <v>0</v>
      </c>
      <c r="J558" s="8">
        <f t="shared" si="270"/>
        <v>0</v>
      </c>
      <c r="K558" s="8">
        <f t="shared" si="270"/>
        <v>53760.160000000003</v>
      </c>
      <c r="L558" s="8">
        <f t="shared" si="270"/>
        <v>0</v>
      </c>
    </row>
    <row r="559" spans="1:12" ht="25.5" x14ac:dyDescent="0.25">
      <c r="A559" s="6" t="s">
        <v>68</v>
      </c>
      <c r="B559" s="7">
        <v>709</v>
      </c>
      <c r="C559" s="10" t="s">
        <v>56</v>
      </c>
      <c r="D559" s="10" t="s">
        <v>56</v>
      </c>
      <c r="E559" s="10" t="s">
        <v>110</v>
      </c>
      <c r="F559" s="7">
        <v>600</v>
      </c>
      <c r="G559" s="8">
        <v>53760.160000000003</v>
      </c>
      <c r="H559" s="8"/>
      <c r="I559" s="8">
        <v>0</v>
      </c>
      <c r="J559" s="8"/>
      <c r="K559" s="8">
        <f t="shared" ref="K559:L559" si="271">G559+I559</f>
        <v>53760.160000000003</v>
      </c>
      <c r="L559" s="8">
        <f t="shared" si="271"/>
        <v>0</v>
      </c>
    </row>
    <row r="560" spans="1:12" x14ac:dyDescent="0.25">
      <c r="A560" s="6" t="s">
        <v>374</v>
      </c>
      <c r="B560" s="10" t="s">
        <v>452</v>
      </c>
      <c r="C560" s="10" t="s">
        <v>56</v>
      </c>
      <c r="D560" s="10" t="s">
        <v>123</v>
      </c>
      <c r="E560" s="10"/>
      <c r="F560" s="10"/>
      <c r="G560" s="8">
        <f t="shared" ref="G560:L564" si="272">G561</f>
        <v>153000</v>
      </c>
      <c r="H560" s="8">
        <f t="shared" si="272"/>
        <v>0</v>
      </c>
      <c r="I560" s="8">
        <f t="shared" si="272"/>
        <v>75000</v>
      </c>
      <c r="J560" s="8">
        <f t="shared" si="272"/>
        <v>0</v>
      </c>
      <c r="K560" s="8">
        <f t="shared" si="272"/>
        <v>228000</v>
      </c>
      <c r="L560" s="8">
        <f t="shared" si="272"/>
        <v>0</v>
      </c>
    </row>
    <row r="561" spans="1:12" ht="25.5" x14ac:dyDescent="0.25">
      <c r="A561" s="6" t="s">
        <v>246</v>
      </c>
      <c r="B561" s="7">
        <v>709</v>
      </c>
      <c r="C561" s="10" t="s">
        <v>56</v>
      </c>
      <c r="D561" s="10" t="s">
        <v>123</v>
      </c>
      <c r="E561" s="10" t="s">
        <v>247</v>
      </c>
      <c r="F561" s="7"/>
      <c r="G561" s="8">
        <f t="shared" si="272"/>
        <v>153000</v>
      </c>
      <c r="H561" s="8">
        <f t="shared" si="272"/>
        <v>0</v>
      </c>
      <c r="I561" s="8">
        <f t="shared" si="272"/>
        <v>75000</v>
      </c>
      <c r="J561" s="8">
        <f t="shared" si="272"/>
        <v>0</v>
      </c>
      <c r="K561" s="8">
        <f t="shared" si="272"/>
        <v>228000</v>
      </c>
      <c r="L561" s="8">
        <f t="shared" si="272"/>
        <v>0</v>
      </c>
    </row>
    <row r="562" spans="1:12" ht="25.5" x14ac:dyDescent="0.25">
      <c r="A562" s="6" t="s">
        <v>453</v>
      </c>
      <c r="B562" s="7">
        <v>709</v>
      </c>
      <c r="C562" s="10" t="s">
        <v>56</v>
      </c>
      <c r="D562" s="10" t="s">
        <v>123</v>
      </c>
      <c r="E562" s="10" t="s">
        <v>442</v>
      </c>
      <c r="F562" s="7"/>
      <c r="G562" s="8">
        <f>G563</f>
        <v>153000</v>
      </c>
      <c r="H562" s="8">
        <f>H563</f>
        <v>0</v>
      </c>
      <c r="I562" s="8">
        <f t="shared" si="272"/>
        <v>75000</v>
      </c>
      <c r="J562" s="8">
        <f t="shared" si="272"/>
        <v>0</v>
      </c>
      <c r="K562" s="8">
        <f t="shared" si="272"/>
        <v>228000</v>
      </c>
      <c r="L562" s="8">
        <f t="shared" si="272"/>
        <v>0</v>
      </c>
    </row>
    <row r="563" spans="1:12" ht="25.5" x14ac:dyDescent="0.25">
      <c r="A563" s="6" t="s">
        <v>443</v>
      </c>
      <c r="B563" s="7">
        <v>709</v>
      </c>
      <c r="C563" s="10" t="s">
        <v>56</v>
      </c>
      <c r="D563" s="10" t="s">
        <v>123</v>
      </c>
      <c r="E563" s="10" t="s">
        <v>444</v>
      </c>
      <c r="F563" s="7"/>
      <c r="G563" s="8">
        <f>G564</f>
        <v>153000</v>
      </c>
      <c r="H563" s="8">
        <f>H564</f>
        <v>0</v>
      </c>
      <c r="I563" s="8">
        <f t="shared" si="272"/>
        <v>75000</v>
      </c>
      <c r="J563" s="8">
        <f t="shared" si="272"/>
        <v>0</v>
      </c>
      <c r="K563" s="8">
        <f t="shared" si="272"/>
        <v>228000</v>
      </c>
      <c r="L563" s="8">
        <f t="shared" si="272"/>
        <v>0</v>
      </c>
    </row>
    <row r="564" spans="1:12" ht="38.25" x14ac:dyDescent="0.25">
      <c r="A564" s="6" t="s">
        <v>376</v>
      </c>
      <c r="B564" s="7">
        <v>709</v>
      </c>
      <c r="C564" s="10" t="s">
        <v>56</v>
      </c>
      <c r="D564" s="10" t="s">
        <v>123</v>
      </c>
      <c r="E564" s="10" t="s">
        <v>454</v>
      </c>
      <c r="F564" s="7"/>
      <c r="G564" s="8">
        <f t="shared" si="272"/>
        <v>153000</v>
      </c>
      <c r="H564" s="8">
        <f t="shared" si="272"/>
        <v>0</v>
      </c>
      <c r="I564" s="8">
        <f t="shared" si="272"/>
        <v>75000</v>
      </c>
      <c r="J564" s="8">
        <f t="shared" si="272"/>
        <v>0</v>
      </c>
      <c r="K564" s="8">
        <f t="shared" si="272"/>
        <v>228000</v>
      </c>
      <c r="L564" s="8">
        <f t="shared" si="272"/>
        <v>0</v>
      </c>
    </row>
    <row r="565" spans="1:12" ht="25.5" x14ac:dyDescent="0.25">
      <c r="A565" s="6" t="s">
        <v>68</v>
      </c>
      <c r="B565" s="7">
        <v>709</v>
      </c>
      <c r="C565" s="10" t="s">
        <v>56</v>
      </c>
      <c r="D565" s="10" t="s">
        <v>123</v>
      </c>
      <c r="E565" s="10" t="s">
        <v>454</v>
      </c>
      <c r="F565" s="7">
        <v>600</v>
      </c>
      <c r="G565" s="8">
        <v>153000</v>
      </c>
      <c r="H565" s="8"/>
      <c r="I565" s="8">
        <v>75000</v>
      </c>
      <c r="J565" s="8"/>
      <c r="K565" s="8">
        <f>G565+I565</f>
        <v>228000</v>
      </c>
      <c r="L565" s="8">
        <f>H565+J565</f>
        <v>0</v>
      </c>
    </row>
    <row r="566" spans="1:12" x14ac:dyDescent="0.25">
      <c r="A566" s="6" t="s">
        <v>243</v>
      </c>
      <c r="B566" s="7">
        <v>709</v>
      </c>
      <c r="C566" s="10" t="s">
        <v>244</v>
      </c>
      <c r="D566" s="10"/>
      <c r="E566" s="10"/>
      <c r="F566" s="10"/>
      <c r="G566" s="8">
        <f>G567+G635</f>
        <v>245405607.18000001</v>
      </c>
      <c r="H566" s="8">
        <f>H567+H635</f>
        <v>9485345.9099999983</v>
      </c>
      <c r="I566" s="8">
        <f>I567+I635</f>
        <v>1409352.12</v>
      </c>
      <c r="J566" s="8">
        <f>J567+J635</f>
        <v>0</v>
      </c>
      <c r="K566" s="8">
        <f>K567+K635</f>
        <v>246814959.29999995</v>
      </c>
      <c r="L566" s="8">
        <f>L567+L635</f>
        <v>9485345.9099999983</v>
      </c>
    </row>
    <row r="567" spans="1:12" x14ac:dyDescent="0.25">
      <c r="A567" s="6" t="s">
        <v>455</v>
      </c>
      <c r="B567" s="7">
        <v>709</v>
      </c>
      <c r="C567" s="10" t="s">
        <v>244</v>
      </c>
      <c r="D567" s="10" t="s">
        <v>16</v>
      </c>
      <c r="E567" s="10"/>
      <c r="F567" s="10"/>
      <c r="G567" s="8">
        <f t="shared" ref="G567:L567" si="273">G575+G568</f>
        <v>203770842.55000001</v>
      </c>
      <c r="H567" s="8">
        <f t="shared" si="273"/>
        <v>9221902.3099999987</v>
      </c>
      <c r="I567" s="8">
        <f t="shared" si="273"/>
        <v>1612389.24</v>
      </c>
      <c r="J567" s="8">
        <f t="shared" si="273"/>
        <v>0</v>
      </c>
      <c r="K567" s="8">
        <f t="shared" si="273"/>
        <v>205383231.78999996</v>
      </c>
      <c r="L567" s="8">
        <f t="shared" si="273"/>
        <v>9221902.3099999987</v>
      </c>
    </row>
    <row r="568" spans="1:12" ht="25.5" x14ac:dyDescent="0.25">
      <c r="A568" s="6" t="s">
        <v>278</v>
      </c>
      <c r="B568" s="7">
        <v>709</v>
      </c>
      <c r="C568" s="10" t="s">
        <v>244</v>
      </c>
      <c r="D568" s="10" t="s">
        <v>16</v>
      </c>
      <c r="E568" s="10" t="s">
        <v>179</v>
      </c>
      <c r="F568" s="10"/>
      <c r="G568" s="8">
        <f>G569</f>
        <v>852100</v>
      </c>
      <c r="H568" s="8">
        <f t="shared" ref="H568:L571" si="274">H569</f>
        <v>0</v>
      </c>
      <c r="I568" s="8">
        <f t="shared" si="274"/>
        <v>0</v>
      </c>
      <c r="J568" s="8">
        <f t="shared" si="274"/>
        <v>0</v>
      </c>
      <c r="K568" s="8">
        <f t="shared" si="274"/>
        <v>852100</v>
      </c>
      <c r="L568" s="8">
        <f t="shared" si="274"/>
        <v>0</v>
      </c>
    </row>
    <row r="569" spans="1:12" ht="25.5" x14ac:dyDescent="0.25">
      <c r="A569" s="6" t="s">
        <v>279</v>
      </c>
      <c r="B569" s="7">
        <v>709</v>
      </c>
      <c r="C569" s="10" t="s">
        <v>244</v>
      </c>
      <c r="D569" s="10" t="s">
        <v>16</v>
      </c>
      <c r="E569" s="10" t="s">
        <v>280</v>
      </c>
      <c r="F569" s="10"/>
      <c r="G569" s="8">
        <f>G570</f>
        <v>852100</v>
      </c>
      <c r="H569" s="8">
        <f t="shared" si="274"/>
        <v>0</v>
      </c>
      <c r="I569" s="8">
        <f t="shared" si="274"/>
        <v>0</v>
      </c>
      <c r="J569" s="8">
        <f t="shared" si="274"/>
        <v>0</v>
      </c>
      <c r="K569" s="8">
        <f t="shared" si="274"/>
        <v>852100</v>
      </c>
      <c r="L569" s="8">
        <f t="shared" si="274"/>
        <v>0</v>
      </c>
    </row>
    <row r="570" spans="1:12" ht="38.25" x14ac:dyDescent="0.25">
      <c r="A570" s="14" t="s">
        <v>281</v>
      </c>
      <c r="B570" s="7">
        <v>709</v>
      </c>
      <c r="C570" s="10" t="s">
        <v>244</v>
      </c>
      <c r="D570" s="10" t="s">
        <v>16</v>
      </c>
      <c r="E570" s="10" t="s">
        <v>282</v>
      </c>
      <c r="F570" s="10"/>
      <c r="G570" s="8">
        <f t="shared" ref="G570:L570" si="275">G571+G573</f>
        <v>852100</v>
      </c>
      <c r="H570" s="8">
        <f t="shared" si="275"/>
        <v>0</v>
      </c>
      <c r="I570" s="8">
        <f t="shared" si="275"/>
        <v>0</v>
      </c>
      <c r="J570" s="8">
        <f t="shared" si="275"/>
        <v>0</v>
      </c>
      <c r="K570" s="8">
        <f t="shared" si="275"/>
        <v>852100</v>
      </c>
      <c r="L570" s="8">
        <f t="shared" si="275"/>
        <v>0</v>
      </c>
    </row>
    <row r="571" spans="1:12" ht="25.5" x14ac:dyDescent="0.25">
      <c r="A571" s="13" t="s">
        <v>456</v>
      </c>
      <c r="B571" s="7">
        <v>709</v>
      </c>
      <c r="C571" s="10" t="s">
        <v>244</v>
      </c>
      <c r="D571" s="10" t="s">
        <v>16</v>
      </c>
      <c r="E571" s="10" t="s">
        <v>457</v>
      </c>
      <c r="F571" s="10"/>
      <c r="G571" s="8">
        <f>G572</f>
        <v>274400</v>
      </c>
      <c r="H571" s="8">
        <f t="shared" si="274"/>
        <v>0</v>
      </c>
      <c r="I571" s="8">
        <f t="shared" si="274"/>
        <v>0</v>
      </c>
      <c r="J571" s="8">
        <f t="shared" si="274"/>
        <v>0</v>
      </c>
      <c r="K571" s="8">
        <f t="shared" si="274"/>
        <v>274400</v>
      </c>
      <c r="L571" s="8">
        <f t="shared" si="274"/>
        <v>0</v>
      </c>
    </row>
    <row r="572" spans="1:12" ht="25.5" x14ac:dyDescent="0.25">
      <c r="A572" s="6" t="s">
        <v>68</v>
      </c>
      <c r="B572" s="7">
        <v>709</v>
      </c>
      <c r="C572" s="10" t="s">
        <v>244</v>
      </c>
      <c r="D572" s="10" t="s">
        <v>16</v>
      </c>
      <c r="E572" s="10" t="s">
        <v>457</v>
      </c>
      <c r="F572" s="10" t="s">
        <v>172</v>
      </c>
      <c r="G572" s="8">
        <v>274400</v>
      </c>
      <c r="H572" s="8"/>
      <c r="I572" s="8">
        <v>0</v>
      </c>
      <c r="J572" s="8"/>
      <c r="K572" s="8">
        <f>G572+I572</f>
        <v>274400</v>
      </c>
      <c r="L572" s="8">
        <f>H572+J572</f>
        <v>0</v>
      </c>
    </row>
    <row r="573" spans="1:12" ht="25.5" x14ac:dyDescent="0.25">
      <c r="A573" s="13" t="s">
        <v>458</v>
      </c>
      <c r="B573" s="7">
        <v>709</v>
      </c>
      <c r="C573" s="10" t="s">
        <v>244</v>
      </c>
      <c r="D573" s="10" t="s">
        <v>16</v>
      </c>
      <c r="E573" s="10" t="s">
        <v>459</v>
      </c>
      <c r="F573" s="10"/>
      <c r="G573" s="8">
        <f t="shared" ref="G573:L573" si="276">G574</f>
        <v>577700</v>
      </c>
      <c r="H573" s="8">
        <f t="shared" si="276"/>
        <v>0</v>
      </c>
      <c r="I573" s="8">
        <f t="shared" si="276"/>
        <v>0</v>
      </c>
      <c r="J573" s="8">
        <f t="shared" si="276"/>
        <v>0</v>
      </c>
      <c r="K573" s="8">
        <f t="shared" si="276"/>
        <v>577700</v>
      </c>
      <c r="L573" s="8">
        <f t="shared" si="276"/>
        <v>0</v>
      </c>
    </row>
    <row r="574" spans="1:12" ht="25.5" x14ac:dyDescent="0.25">
      <c r="A574" s="6" t="s">
        <v>68</v>
      </c>
      <c r="B574" s="7">
        <v>709</v>
      </c>
      <c r="C574" s="10" t="s">
        <v>244</v>
      </c>
      <c r="D574" s="10" t="s">
        <v>16</v>
      </c>
      <c r="E574" s="10" t="s">
        <v>459</v>
      </c>
      <c r="F574" s="10" t="s">
        <v>172</v>
      </c>
      <c r="G574" s="8">
        <v>577700</v>
      </c>
      <c r="H574" s="8"/>
      <c r="I574" s="8"/>
      <c r="J574" s="8"/>
      <c r="K574" s="8">
        <f>G574+I574</f>
        <v>577700</v>
      </c>
      <c r="L574" s="8">
        <f>H574+J574</f>
        <v>0</v>
      </c>
    </row>
    <row r="575" spans="1:12" ht="25.5" x14ac:dyDescent="0.25">
      <c r="A575" s="6" t="s">
        <v>246</v>
      </c>
      <c r="B575" s="7">
        <v>709</v>
      </c>
      <c r="C575" s="10" t="s">
        <v>244</v>
      </c>
      <c r="D575" s="10" t="s">
        <v>16</v>
      </c>
      <c r="E575" s="10" t="s">
        <v>247</v>
      </c>
      <c r="F575" s="10"/>
      <c r="G575" s="8">
        <f>G576+G594+G617</f>
        <v>202918742.55000001</v>
      </c>
      <c r="H575" s="8">
        <f>H576+H594+H617</f>
        <v>9221902.3099999987</v>
      </c>
      <c r="I575" s="8">
        <f>I576+I594+I617</f>
        <v>1612389.24</v>
      </c>
      <c r="J575" s="8">
        <f>J576+J594+J617</f>
        <v>0</v>
      </c>
      <c r="K575" s="8">
        <f>K576+K594+K617</f>
        <v>204531131.78999996</v>
      </c>
      <c r="L575" s="8">
        <f>L576+L594+L617</f>
        <v>9221902.3099999987</v>
      </c>
    </row>
    <row r="576" spans="1:12" ht="38.25" x14ac:dyDescent="0.25">
      <c r="A576" s="6" t="s">
        <v>460</v>
      </c>
      <c r="B576" s="7">
        <v>709</v>
      </c>
      <c r="C576" s="10" t="s">
        <v>244</v>
      </c>
      <c r="D576" s="10" t="s">
        <v>16</v>
      </c>
      <c r="E576" s="10" t="s">
        <v>461</v>
      </c>
      <c r="F576" s="10"/>
      <c r="G576" s="8">
        <f>G577</f>
        <v>70702743.150000006</v>
      </c>
      <c r="H576" s="8">
        <f t="shared" ref="H576:L576" si="277">H577</f>
        <v>3160033.3499999996</v>
      </c>
      <c r="I576" s="8">
        <f t="shared" si="277"/>
        <v>544169.58000000007</v>
      </c>
      <c r="J576" s="8">
        <f t="shared" si="277"/>
        <v>0</v>
      </c>
      <c r="K576" s="8">
        <f t="shared" si="277"/>
        <v>71246912.729999989</v>
      </c>
      <c r="L576" s="8">
        <f t="shared" si="277"/>
        <v>3160033.3499999996</v>
      </c>
    </row>
    <row r="577" spans="1:12" ht="25.5" x14ac:dyDescent="0.25">
      <c r="A577" s="6" t="s">
        <v>462</v>
      </c>
      <c r="B577" s="7">
        <v>709</v>
      </c>
      <c r="C577" s="10" t="s">
        <v>244</v>
      </c>
      <c r="D577" s="10" t="s">
        <v>16</v>
      </c>
      <c r="E577" s="10" t="s">
        <v>463</v>
      </c>
      <c r="F577" s="10"/>
      <c r="G577" s="8">
        <f>G578+G580+G582+G592+G590+G584+G586+G588</f>
        <v>70702743.150000006</v>
      </c>
      <c r="H577" s="8">
        <f t="shared" ref="H577:L577" si="278">H578+H580+H582+H592+H590+H584+H586+H588</f>
        <v>3160033.3499999996</v>
      </c>
      <c r="I577" s="8">
        <f t="shared" si="278"/>
        <v>544169.58000000007</v>
      </c>
      <c r="J577" s="8">
        <f t="shared" si="278"/>
        <v>0</v>
      </c>
      <c r="K577" s="8">
        <f t="shared" si="278"/>
        <v>71246912.729999989</v>
      </c>
      <c r="L577" s="8">
        <f t="shared" si="278"/>
        <v>3160033.3499999996</v>
      </c>
    </row>
    <row r="578" spans="1:12" ht="51" x14ac:dyDescent="0.25">
      <c r="A578" s="6" t="s">
        <v>29</v>
      </c>
      <c r="B578" s="7">
        <v>709</v>
      </c>
      <c r="C578" s="10" t="s">
        <v>244</v>
      </c>
      <c r="D578" s="10" t="s">
        <v>16</v>
      </c>
      <c r="E578" s="10" t="s">
        <v>464</v>
      </c>
      <c r="F578" s="10"/>
      <c r="G578" s="8">
        <f t="shared" ref="G578:L578" si="279">G579</f>
        <v>800000</v>
      </c>
      <c r="H578" s="8">
        <f t="shared" si="279"/>
        <v>0</v>
      </c>
      <c r="I578" s="8">
        <f t="shared" si="279"/>
        <v>-54107.32</v>
      </c>
      <c r="J578" s="8">
        <f t="shared" si="279"/>
        <v>0</v>
      </c>
      <c r="K578" s="8">
        <f t="shared" si="279"/>
        <v>745892.68</v>
      </c>
      <c r="L578" s="8">
        <f t="shared" si="279"/>
        <v>0</v>
      </c>
    </row>
    <row r="579" spans="1:12" ht="25.5" x14ac:dyDescent="0.25">
      <c r="A579" s="6" t="s">
        <v>68</v>
      </c>
      <c r="B579" s="7">
        <v>709</v>
      </c>
      <c r="C579" s="10" t="s">
        <v>244</v>
      </c>
      <c r="D579" s="10" t="s">
        <v>16</v>
      </c>
      <c r="E579" s="10" t="s">
        <v>464</v>
      </c>
      <c r="F579" s="10" t="s">
        <v>172</v>
      </c>
      <c r="G579" s="8">
        <v>800000</v>
      </c>
      <c r="H579" s="8"/>
      <c r="I579" s="8">
        <v>-54107.32</v>
      </c>
      <c r="J579" s="8"/>
      <c r="K579" s="8">
        <f t="shared" ref="K579:L583" si="280">G579+I579</f>
        <v>745892.68</v>
      </c>
      <c r="L579" s="8">
        <f t="shared" si="280"/>
        <v>0</v>
      </c>
    </row>
    <row r="580" spans="1:12" ht="51" x14ac:dyDescent="0.25">
      <c r="A580" s="6" t="s">
        <v>102</v>
      </c>
      <c r="B580" s="7">
        <v>709</v>
      </c>
      <c r="C580" s="10" t="s">
        <v>244</v>
      </c>
      <c r="D580" s="10" t="s">
        <v>16</v>
      </c>
      <c r="E580" s="10" t="s">
        <v>465</v>
      </c>
      <c r="F580" s="10"/>
      <c r="G580" s="8">
        <f>G581</f>
        <v>3123990.84</v>
      </c>
      <c r="H580" s="8">
        <f>H581</f>
        <v>3123990.84</v>
      </c>
      <c r="I580" s="8">
        <f>I581</f>
        <v>0</v>
      </c>
      <c r="J580" s="8">
        <f>J581</f>
        <v>0</v>
      </c>
      <c r="K580" s="8">
        <f t="shared" si="280"/>
        <v>3123990.84</v>
      </c>
      <c r="L580" s="8">
        <f t="shared" si="280"/>
        <v>3123990.84</v>
      </c>
    </row>
    <row r="581" spans="1:12" ht="25.5" x14ac:dyDescent="0.25">
      <c r="A581" s="6" t="s">
        <v>68</v>
      </c>
      <c r="B581" s="7">
        <v>709</v>
      </c>
      <c r="C581" s="10" t="s">
        <v>244</v>
      </c>
      <c r="D581" s="10" t="s">
        <v>16</v>
      </c>
      <c r="E581" s="10" t="s">
        <v>465</v>
      </c>
      <c r="F581" s="10" t="s">
        <v>172</v>
      </c>
      <c r="G581" s="8">
        <v>3123990.84</v>
      </c>
      <c r="H581" s="8">
        <v>3123990.84</v>
      </c>
      <c r="I581" s="8">
        <v>0</v>
      </c>
      <c r="J581" s="8">
        <v>0</v>
      </c>
      <c r="K581" s="8">
        <f t="shared" si="280"/>
        <v>3123990.84</v>
      </c>
      <c r="L581" s="8">
        <f t="shared" si="280"/>
        <v>3123990.84</v>
      </c>
    </row>
    <row r="582" spans="1:12" ht="38.25" x14ac:dyDescent="0.25">
      <c r="A582" s="13" t="s">
        <v>103</v>
      </c>
      <c r="B582" s="7">
        <v>709</v>
      </c>
      <c r="C582" s="10" t="s">
        <v>244</v>
      </c>
      <c r="D582" s="10" t="s">
        <v>16</v>
      </c>
      <c r="E582" s="10" t="s">
        <v>466</v>
      </c>
      <c r="F582" s="7"/>
      <c r="G582" s="8">
        <f>G583</f>
        <v>52962145.359999999</v>
      </c>
      <c r="H582" s="8">
        <f>H583</f>
        <v>0</v>
      </c>
      <c r="I582" s="8">
        <f>I583</f>
        <v>0</v>
      </c>
      <c r="J582" s="8">
        <f>J583</f>
        <v>0</v>
      </c>
      <c r="K582" s="8">
        <f t="shared" si="280"/>
        <v>52962145.359999999</v>
      </c>
      <c r="L582" s="8">
        <f t="shared" si="280"/>
        <v>0</v>
      </c>
    </row>
    <row r="583" spans="1:12" ht="25.5" x14ac:dyDescent="0.25">
      <c r="A583" s="6" t="s">
        <v>68</v>
      </c>
      <c r="B583" s="7">
        <v>709</v>
      </c>
      <c r="C583" s="10" t="s">
        <v>244</v>
      </c>
      <c r="D583" s="10" t="s">
        <v>16</v>
      </c>
      <c r="E583" s="10" t="s">
        <v>466</v>
      </c>
      <c r="F583" s="7">
        <v>600</v>
      </c>
      <c r="G583" s="8">
        <v>52962145.359999999</v>
      </c>
      <c r="H583" s="8"/>
      <c r="I583" s="8"/>
      <c r="J583" s="8"/>
      <c r="K583" s="8">
        <f t="shared" si="280"/>
        <v>52962145.359999999</v>
      </c>
      <c r="L583" s="8">
        <f t="shared" si="280"/>
        <v>0</v>
      </c>
    </row>
    <row r="584" spans="1:12" ht="25.5" x14ac:dyDescent="0.25">
      <c r="A584" s="13" t="s">
        <v>105</v>
      </c>
      <c r="B584" s="7">
        <v>709</v>
      </c>
      <c r="C584" s="10" t="s">
        <v>244</v>
      </c>
      <c r="D584" s="10" t="s">
        <v>16</v>
      </c>
      <c r="E584" s="10" t="s">
        <v>467</v>
      </c>
      <c r="F584" s="7"/>
      <c r="G584" s="8">
        <f>G585</f>
        <v>4295646</v>
      </c>
      <c r="H584" s="8">
        <f t="shared" ref="H584:L584" si="281">H585</f>
        <v>0</v>
      </c>
      <c r="I584" s="8">
        <f t="shared" si="281"/>
        <v>100000</v>
      </c>
      <c r="J584" s="8">
        <f t="shared" si="281"/>
        <v>0</v>
      </c>
      <c r="K584" s="8">
        <f t="shared" si="281"/>
        <v>4395646</v>
      </c>
      <c r="L584" s="8">
        <f t="shared" si="281"/>
        <v>0</v>
      </c>
    </row>
    <row r="585" spans="1:12" ht="25.5" x14ac:dyDescent="0.25">
      <c r="A585" s="6" t="s">
        <v>68</v>
      </c>
      <c r="B585" s="7">
        <v>709</v>
      </c>
      <c r="C585" s="10" t="s">
        <v>244</v>
      </c>
      <c r="D585" s="10" t="s">
        <v>16</v>
      </c>
      <c r="E585" s="10" t="s">
        <v>467</v>
      </c>
      <c r="F585" s="7">
        <v>600</v>
      </c>
      <c r="G585" s="8">
        <v>4295646</v>
      </c>
      <c r="H585" s="8"/>
      <c r="I585" s="8">
        <v>100000</v>
      </c>
      <c r="J585" s="8"/>
      <c r="K585" s="8">
        <f t="shared" ref="K585:L589" si="282">G585+I585</f>
        <v>4395646</v>
      </c>
      <c r="L585" s="8">
        <f t="shared" si="282"/>
        <v>0</v>
      </c>
    </row>
    <row r="586" spans="1:12" ht="25.5" x14ac:dyDescent="0.25">
      <c r="A586" s="13" t="s">
        <v>107</v>
      </c>
      <c r="B586" s="7">
        <v>709</v>
      </c>
      <c r="C586" s="10" t="s">
        <v>244</v>
      </c>
      <c r="D586" s="10" t="s">
        <v>16</v>
      </c>
      <c r="E586" s="10" t="s">
        <v>468</v>
      </c>
      <c r="F586" s="7"/>
      <c r="G586" s="8">
        <f>G587</f>
        <v>4207700</v>
      </c>
      <c r="H586" s="8">
        <f t="shared" ref="H586:L586" si="283">H587</f>
        <v>0</v>
      </c>
      <c r="I586" s="8">
        <f t="shared" si="283"/>
        <v>0</v>
      </c>
      <c r="J586" s="8">
        <f t="shared" si="283"/>
        <v>0</v>
      </c>
      <c r="K586" s="8">
        <f t="shared" si="283"/>
        <v>4207700</v>
      </c>
      <c r="L586" s="8">
        <f t="shared" si="283"/>
        <v>0</v>
      </c>
    </row>
    <row r="587" spans="1:12" ht="25.5" x14ac:dyDescent="0.25">
      <c r="A587" s="6" t="s">
        <v>68</v>
      </c>
      <c r="B587" s="7">
        <v>709</v>
      </c>
      <c r="C587" s="10" t="s">
        <v>244</v>
      </c>
      <c r="D587" s="10" t="s">
        <v>16</v>
      </c>
      <c r="E587" s="10" t="s">
        <v>468</v>
      </c>
      <c r="F587" s="7">
        <v>600</v>
      </c>
      <c r="G587" s="8">
        <v>4207700</v>
      </c>
      <c r="H587" s="8"/>
      <c r="I587" s="8"/>
      <c r="J587" s="8"/>
      <c r="K587" s="8">
        <f t="shared" si="282"/>
        <v>4207700</v>
      </c>
      <c r="L587" s="8">
        <f t="shared" si="282"/>
        <v>0</v>
      </c>
    </row>
    <row r="588" spans="1:12" ht="25.5" x14ac:dyDescent="0.25">
      <c r="A588" s="13" t="s">
        <v>109</v>
      </c>
      <c r="B588" s="7">
        <v>709</v>
      </c>
      <c r="C588" s="10" t="s">
        <v>244</v>
      </c>
      <c r="D588" s="10" t="s">
        <v>16</v>
      </c>
      <c r="E588" s="10" t="s">
        <v>469</v>
      </c>
      <c r="F588" s="7"/>
      <c r="G588" s="8">
        <f>G589</f>
        <v>2946985.04</v>
      </c>
      <c r="H588" s="8">
        <f t="shared" ref="H588:L588" si="284">H589</f>
        <v>0</v>
      </c>
      <c r="I588" s="8">
        <f t="shared" si="284"/>
        <v>498276.9</v>
      </c>
      <c r="J588" s="8">
        <f t="shared" si="284"/>
        <v>0</v>
      </c>
      <c r="K588" s="8">
        <f t="shared" si="284"/>
        <v>3445261.94</v>
      </c>
      <c r="L588" s="8">
        <f t="shared" si="284"/>
        <v>0</v>
      </c>
    </row>
    <row r="589" spans="1:12" ht="25.5" x14ac:dyDescent="0.25">
      <c r="A589" s="6" t="s">
        <v>68</v>
      </c>
      <c r="B589" s="7">
        <v>709</v>
      </c>
      <c r="C589" s="10" t="s">
        <v>244</v>
      </c>
      <c r="D589" s="10" t="s">
        <v>16</v>
      </c>
      <c r="E589" s="10" t="s">
        <v>469</v>
      </c>
      <c r="F589" s="7">
        <v>600</v>
      </c>
      <c r="G589" s="8">
        <v>2946985.04</v>
      </c>
      <c r="H589" s="8"/>
      <c r="I589" s="8">
        <v>498276.9</v>
      </c>
      <c r="J589" s="8"/>
      <c r="K589" s="8">
        <f t="shared" si="282"/>
        <v>3445261.94</v>
      </c>
      <c r="L589" s="8">
        <f t="shared" si="282"/>
        <v>0</v>
      </c>
    </row>
    <row r="590" spans="1:12" x14ac:dyDescent="0.25">
      <c r="A590" s="6" t="s">
        <v>470</v>
      </c>
      <c r="B590" s="7">
        <v>709</v>
      </c>
      <c r="C590" s="10" t="s">
        <v>244</v>
      </c>
      <c r="D590" s="10" t="s">
        <v>16</v>
      </c>
      <c r="E590" s="10" t="s">
        <v>471</v>
      </c>
      <c r="F590" s="10"/>
      <c r="G590" s="8">
        <f t="shared" ref="G590:L590" si="285">G591</f>
        <v>586042.51</v>
      </c>
      <c r="H590" s="8">
        <f t="shared" si="285"/>
        <v>36042.51</v>
      </c>
      <c r="I590" s="8">
        <f t="shared" si="285"/>
        <v>0</v>
      </c>
      <c r="J590" s="8">
        <f t="shared" si="285"/>
        <v>0</v>
      </c>
      <c r="K590" s="8">
        <f t="shared" si="285"/>
        <v>586042.51</v>
      </c>
      <c r="L590" s="8">
        <f t="shared" si="285"/>
        <v>36042.51</v>
      </c>
    </row>
    <row r="591" spans="1:12" ht="25.5" x14ac:dyDescent="0.25">
      <c r="A591" s="6" t="s">
        <v>68</v>
      </c>
      <c r="B591" s="7">
        <v>709</v>
      </c>
      <c r="C591" s="10" t="s">
        <v>244</v>
      </c>
      <c r="D591" s="10" t="s">
        <v>16</v>
      </c>
      <c r="E591" s="10" t="s">
        <v>471</v>
      </c>
      <c r="F591" s="10" t="s">
        <v>172</v>
      </c>
      <c r="G591" s="8">
        <f>550000+36042.51</f>
        <v>586042.51</v>
      </c>
      <c r="H591" s="8">
        <v>36042.51</v>
      </c>
      <c r="I591" s="8"/>
      <c r="J591" s="8"/>
      <c r="K591" s="8">
        <f>G591+I591</f>
        <v>586042.51</v>
      </c>
      <c r="L591" s="8">
        <f>H591+J591</f>
        <v>36042.51</v>
      </c>
    </row>
    <row r="592" spans="1:12" ht="38.25" x14ac:dyDescent="0.25">
      <c r="A592" s="6" t="s">
        <v>117</v>
      </c>
      <c r="B592" s="7">
        <v>709</v>
      </c>
      <c r="C592" s="10" t="s">
        <v>244</v>
      </c>
      <c r="D592" s="10" t="s">
        <v>16</v>
      </c>
      <c r="E592" s="10" t="s">
        <v>472</v>
      </c>
      <c r="F592" s="10"/>
      <c r="G592" s="8">
        <f>G593</f>
        <v>1780233.4</v>
      </c>
      <c r="H592" s="8">
        <f>H593</f>
        <v>0</v>
      </c>
      <c r="I592" s="8">
        <f>I593</f>
        <v>0</v>
      </c>
      <c r="J592" s="8">
        <f>J593</f>
        <v>0</v>
      </c>
      <c r="K592" s="8">
        <f t="shared" ref="K592:L593" si="286">G592+I592</f>
        <v>1780233.4</v>
      </c>
      <c r="L592" s="8">
        <f t="shared" si="286"/>
        <v>0</v>
      </c>
    </row>
    <row r="593" spans="1:12" ht="25.5" x14ac:dyDescent="0.25">
      <c r="A593" s="6" t="s">
        <v>68</v>
      </c>
      <c r="B593" s="7">
        <v>709</v>
      </c>
      <c r="C593" s="10" t="s">
        <v>244</v>
      </c>
      <c r="D593" s="10" t="s">
        <v>16</v>
      </c>
      <c r="E593" s="10" t="s">
        <v>472</v>
      </c>
      <c r="F593" s="10" t="s">
        <v>172</v>
      </c>
      <c r="G593" s="8">
        <v>1780233.4</v>
      </c>
      <c r="H593" s="8"/>
      <c r="I593" s="8">
        <v>0</v>
      </c>
      <c r="J593" s="8"/>
      <c r="K593" s="8">
        <f t="shared" si="286"/>
        <v>1780233.4</v>
      </c>
      <c r="L593" s="8">
        <f t="shared" si="286"/>
        <v>0</v>
      </c>
    </row>
    <row r="594" spans="1:12" ht="25.5" x14ac:dyDescent="0.25">
      <c r="A594" s="6" t="s">
        <v>473</v>
      </c>
      <c r="B594" s="7">
        <v>709</v>
      </c>
      <c r="C594" s="10" t="s">
        <v>244</v>
      </c>
      <c r="D594" s="10" t="s">
        <v>16</v>
      </c>
      <c r="E594" s="10" t="s">
        <v>474</v>
      </c>
      <c r="F594" s="10"/>
      <c r="G594" s="8">
        <f t="shared" ref="G594:L594" si="287">G595+G612</f>
        <v>111371375</v>
      </c>
      <c r="H594" s="8">
        <f t="shared" si="287"/>
        <v>5147732.93</v>
      </c>
      <c r="I594" s="8">
        <f t="shared" si="287"/>
        <v>1032677.74</v>
      </c>
      <c r="J594" s="8">
        <f t="shared" si="287"/>
        <v>0</v>
      </c>
      <c r="K594" s="8">
        <f t="shared" si="287"/>
        <v>112404052.73999999</v>
      </c>
      <c r="L594" s="8">
        <f t="shared" si="287"/>
        <v>5147732.93</v>
      </c>
    </row>
    <row r="595" spans="1:12" ht="38.25" x14ac:dyDescent="0.25">
      <c r="A595" s="6" t="s">
        <v>475</v>
      </c>
      <c r="B595" s="7">
        <v>709</v>
      </c>
      <c r="C595" s="10" t="s">
        <v>244</v>
      </c>
      <c r="D595" s="10" t="s">
        <v>16</v>
      </c>
      <c r="E595" s="10" t="s">
        <v>476</v>
      </c>
      <c r="F595" s="10"/>
      <c r="G595" s="8">
        <f>G596+G598+G600+G610+G608+G602+G604+G606</f>
        <v>104371375</v>
      </c>
      <c r="H595" s="8">
        <f t="shared" ref="H595:L595" si="288">H596+H598+H600+H610+H608+H602+H604+H606</f>
        <v>5147732.93</v>
      </c>
      <c r="I595" s="8">
        <f t="shared" si="288"/>
        <v>-262253.26</v>
      </c>
      <c r="J595" s="8">
        <f t="shared" si="288"/>
        <v>0</v>
      </c>
      <c r="K595" s="8">
        <f t="shared" si="288"/>
        <v>104109121.73999999</v>
      </c>
      <c r="L595" s="8">
        <f t="shared" si="288"/>
        <v>5147732.93</v>
      </c>
    </row>
    <row r="596" spans="1:12" ht="51" x14ac:dyDescent="0.25">
      <c r="A596" s="6" t="s">
        <v>29</v>
      </c>
      <c r="B596" s="7">
        <v>709</v>
      </c>
      <c r="C596" s="10" t="s">
        <v>244</v>
      </c>
      <c r="D596" s="10" t="s">
        <v>16</v>
      </c>
      <c r="E596" s="10" t="s">
        <v>477</v>
      </c>
      <c r="F596" s="10"/>
      <c r="G596" s="8">
        <f t="shared" ref="G596:L596" si="289">G597</f>
        <v>1170000</v>
      </c>
      <c r="H596" s="8">
        <f t="shared" si="289"/>
        <v>0</v>
      </c>
      <c r="I596" s="8">
        <f t="shared" si="289"/>
        <v>-162253.26</v>
      </c>
      <c r="J596" s="8">
        <f t="shared" si="289"/>
        <v>0</v>
      </c>
      <c r="K596" s="8">
        <f t="shared" si="289"/>
        <v>1007746.74</v>
      </c>
      <c r="L596" s="8">
        <f t="shared" si="289"/>
        <v>0</v>
      </c>
    </row>
    <row r="597" spans="1:12" ht="25.5" x14ac:dyDescent="0.25">
      <c r="A597" s="6" t="s">
        <v>68</v>
      </c>
      <c r="B597" s="7">
        <v>709</v>
      </c>
      <c r="C597" s="10" t="s">
        <v>244</v>
      </c>
      <c r="D597" s="10" t="s">
        <v>16</v>
      </c>
      <c r="E597" s="10" t="s">
        <v>477</v>
      </c>
      <c r="F597" s="10" t="s">
        <v>172</v>
      </c>
      <c r="G597" s="8">
        <v>1170000</v>
      </c>
      <c r="H597" s="8"/>
      <c r="I597" s="8">
        <v>-162253.26</v>
      </c>
      <c r="J597" s="8"/>
      <c r="K597" s="8">
        <f t="shared" ref="K597:L601" si="290">G597+I597</f>
        <v>1007746.74</v>
      </c>
      <c r="L597" s="8">
        <f t="shared" si="290"/>
        <v>0</v>
      </c>
    </row>
    <row r="598" spans="1:12" ht="51" x14ac:dyDescent="0.25">
      <c r="A598" s="6" t="s">
        <v>102</v>
      </c>
      <c r="B598" s="7">
        <v>709</v>
      </c>
      <c r="C598" s="10" t="s">
        <v>244</v>
      </c>
      <c r="D598" s="10" t="s">
        <v>16</v>
      </c>
      <c r="E598" s="10" t="s">
        <v>478</v>
      </c>
      <c r="F598" s="10"/>
      <c r="G598" s="8">
        <f>G599</f>
        <v>5147732.93</v>
      </c>
      <c r="H598" s="8">
        <f>H599</f>
        <v>5147732.93</v>
      </c>
      <c r="I598" s="8">
        <f>I599</f>
        <v>0</v>
      </c>
      <c r="J598" s="8">
        <f>J599</f>
        <v>0</v>
      </c>
      <c r="K598" s="8">
        <f t="shared" si="290"/>
        <v>5147732.93</v>
      </c>
      <c r="L598" s="8">
        <f t="shared" si="290"/>
        <v>5147732.93</v>
      </c>
    </row>
    <row r="599" spans="1:12" ht="25.5" x14ac:dyDescent="0.25">
      <c r="A599" s="6" t="s">
        <v>68</v>
      </c>
      <c r="B599" s="7">
        <v>709</v>
      </c>
      <c r="C599" s="10" t="s">
        <v>244</v>
      </c>
      <c r="D599" s="10" t="s">
        <v>16</v>
      </c>
      <c r="E599" s="10" t="s">
        <v>478</v>
      </c>
      <c r="F599" s="10" t="s">
        <v>172</v>
      </c>
      <c r="G599" s="8">
        <v>5147732.93</v>
      </c>
      <c r="H599" s="8">
        <v>5147732.93</v>
      </c>
      <c r="I599" s="8">
        <v>0</v>
      </c>
      <c r="J599" s="8">
        <v>0</v>
      </c>
      <c r="K599" s="8">
        <f>G599+I599</f>
        <v>5147732.93</v>
      </c>
      <c r="L599" s="8">
        <f>H599+J599</f>
        <v>5147732.93</v>
      </c>
    </row>
    <row r="600" spans="1:12" ht="38.25" x14ac:dyDescent="0.25">
      <c r="A600" s="13" t="s">
        <v>103</v>
      </c>
      <c r="B600" s="7">
        <v>709</v>
      </c>
      <c r="C600" s="10" t="s">
        <v>244</v>
      </c>
      <c r="D600" s="10" t="s">
        <v>16</v>
      </c>
      <c r="E600" s="10" t="s">
        <v>479</v>
      </c>
      <c r="F600" s="7"/>
      <c r="G600" s="8">
        <f>G601</f>
        <v>67692996.599999994</v>
      </c>
      <c r="H600" s="8">
        <f>H601</f>
        <v>0</v>
      </c>
      <c r="I600" s="8">
        <f>I601</f>
        <v>0</v>
      </c>
      <c r="J600" s="8">
        <f>J601</f>
        <v>0</v>
      </c>
      <c r="K600" s="8">
        <f t="shared" si="290"/>
        <v>67692996.599999994</v>
      </c>
      <c r="L600" s="8">
        <f t="shared" si="290"/>
        <v>0</v>
      </c>
    </row>
    <row r="601" spans="1:12" ht="25.5" x14ac:dyDescent="0.25">
      <c r="A601" s="6" t="s">
        <v>68</v>
      </c>
      <c r="B601" s="7">
        <v>709</v>
      </c>
      <c r="C601" s="10" t="s">
        <v>244</v>
      </c>
      <c r="D601" s="10" t="s">
        <v>16</v>
      </c>
      <c r="E601" s="10" t="s">
        <v>479</v>
      </c>
      <c r="F601" s="7">
        <v>600</v>
      </c>
      <c r="G601" s="8">
        <v>67692996.599999994</v>
      </c>
      <c r="H601" s="8"/>
      <c r="I601" s="8"/>
      <c r="J601" s="8"/>
      <c r="K601" s="8">
        <f t="shared" si="290"/>
        <v>67692996.599999994</v>
      </c>
      <c r="L601" s="8">
        <f t="shared" si="290"/>
        <v>0</v>
      </c>
    </row>
    <row r="602" spans="1:12" ht="25.5" x14ac:dyDescent="0.25">
      <c r="A602" s="13" t="s">
        <v>105</v>
      </c>
      <c r="B602" s="7">
        <v>709</v>
      </c>
      <c r="C602" s="10" t="s">
        <v>244</v>
      </c>
      <c r="D602" s="10" t="s">
        <v>16</v>
      </c>
      <c r="E602" s="10" t="s">
        <v>480</v>
      </c>
      <c r="F602" s="7"/>
      <c r="G602" s="8">
        <f>G603</f>
        <v>6404702</v>
      </c>
      <c r="H602" s="8">
        <f t="shared" ref="H602:L602" si="291">H603</f>
        <v>0</v>
      </c>
      <c r="I602" s="8">
        <f t="shared" si="291"/>
        <v>0</v>
      </c>
      <c r="J602" s="8">
        <f t="shared" si="291"/>
        <v>0</v>
      </c>
      <c r="K602" s="8">
        <f t="shared" si="291"/>
        <v>6404702</v>
      </c>
      <c r="L602" s="8">
        <f t="shared" si="291"/>
        <v>0</v>
      </c>
    </row>
    <row r="603" spans="1:12" ht="25.5" x14ac:dyDescent="0.25">
      <c r="A603" s="6" t="s">
        <v>68</v>
      </c>
      <c r="B603" s="7">
        <v>709</v>
      </c>
      <c r="C603" s="10" t="s">
        <v>244</v>
      </c>
      <c r="D603" s="10" t="s">
        <v>16</v>
      </c>
      <c r="E603" s="10" t="s">
        <v>480</v>
      </c>
      <c r="F603" s="7">
        <v>600</v>
      </c>
      <c r="G603" s="8">
        <v>6404702</v>
      </c>
      <c r="H603" s="8"/>
      <c r="I603" s="8">
        <v>0</v>
      </c>
      <c r="J603" s="8"/>
      <c r="K603" s="8">
        <f t="shared" ref="K603:L603" si="292">G603+I603</f>
        <v>6404702</v>
      </c>
      <c r="L603" s="8">
        <f t="shared" si="292"/>
        <v>0</v>
      </c>
    </row>
    <row r="604" spans="1:12" ht="25.5" x14ac:dyDescent="0.25">
      <c r="A604" s="13" t="s">
        <v>107</v>
      </c>
      <c r="B604" s="7">
        <v>709</v>
      </c>
      <c r="C604" s="10" t="s">
        <v>244</v>
      </c>
      <c r="D604" s="10" t="s">
        <v>16</v>
      </c>
      <c r="E604" s="10" t="s">
        <v>481</v>
      </c>
      <c r="F604" s="7"/>
      <c r="G604" s="8">
        <f>G605</f>
        <v>6714300</v>
      </c>
      <c r="H604" s="8">
        <f t="shared" ref="H604:L604" si="293">H605</f>
        <v>0</v>
      </c>
      <c r="I604" s="8">
        <f t="shared" si="293"/>
        <v>0</v>
      </c>
      <c r="J604" s="8">
        <f t="shared" si="293"/>
        <v>0</v>
      </c>
      <c r="K604" s="8">
        <f t="shared" si="293"/>
        <v>6714300</v>
      </c>
      <c r="L604" s="8">
        <f t="shared" si="293"/>
        <v>0</v>
      </c>
    </row>
    <row r="605" spans="1:12" ht="25.5" x14ac:dyDescent="0.25">
      <c r="A605" s="6" t="s">
        <v>68</v>
      </c>
      <c r="B605" s="7">
        <v>709</v>
      </c>
      <c r="C605" s="10" t="s">
        <v>244</v>
      </c>
      <c r="D605" s="10" t="s">
        <v>16</v>
      </c>
      <c r="E605" s="10" t="s">
        <v>481</v>
      </c>
      <c r="F605" s="7">
        <v>600</v>
      </c>
      <c r="G605" s="8">
        <v>6714300</v>
      </c>
      <c r="H605" s="8"/>
      <c r="I605" s="8"/>
      <c r="J605" s="8"/>
      <c r="K605" s="8">
        <f t="shared" ref="K605:L605" si="294">G605+I605</f>
        <v>6714300</v>
      </c>
      <c r="L605" s="8">
        <f t="shared" si="294"/>
        <v>0</v>
      </c>
    </row>
    <row r="606" spans="1:12" ht="25.5" x14ac:dyDescent="0.25">
      <c r="A606" s="13" t="s">
        <v>109</v>
      </c>
      <c r="B606" s="7">
        <v>709</v>
      </c>
      <c r="C606" s="10" t="s">
        <v>244</v>
      </c>
      <c r="D606" s="10" t="s">
        <v>16</v>
      </c>
      <c r="E606" s="10" t="s">
        <v>482</v>
      </c>
      <c r="F606" s="7"/>
      <c r="G606" s="8">
        <f>G607</f>
        <v>10809163</v>
      </c>
      <c r="H606" s="8">
        <f t="shared" ref="H606:L606" si="295">H607</f>
        <v>0</v>
      </c>
      <c r="I606" s="8">
        <f t="shared" si="295"/>
        <v>0</v>
      </c>
      <c r="J606" s="8">
        <f t="shared" si="295"/>
        <v>0</v>
      </c>
      <c r="K606" s="8">
        <f t="shared" si="295"/>
        <v>10809163</v>
      </c>
      <c r="L606" s="8">
        <f t="shared" si="295"/>
        <v>0</v>
      </c>
    </row>
    <row r="607" spans="1:12" ht="25.5" x14ac:dyDescent="0.25">
      <c r="A607" s="6" t="s">
        <v>68</v>
      </c>
      <c r="B607" s="7">
        <v>709</v>
      </c>
      <c r="C607" s="10" t="s">
        <v>244</v>
      </c>
      <c r="D607" s="10" t="s">
        <v>16</v>
      </c>
      <c r="E607" s="10" t="s">
        <v>482</v>
      </c>
      <c r="F607" s="7">
        <v>600</v>
      </c>
      <c r="G607" s="8">
        <v>10809163</v>
      </c>
      <c r="H607" s="8"/>
      <c r="I607" s="8">
        <v>0</v>
      </c>
      <c r="J607" s="8"/>
      <c r="K607" s="8">
        <f t="shared" ref="K607:L607" si="296">G607+I607</f>
        <v>10809163</v>
      </c>
      <c r="L607" s="8">
        <f t="shared" si="296"/>
        <v>0</v>
      </c>
    </row>
    <row r="608" spans="1:12" ht="25.5" x14ac:dyDescent="0.25">
      <c r="A608" s="6" t="s">
        <v>483</v>
      </c>
      <c r="B608" s="7">
        <v>709</v>
      </c>
      <c r="C608" s="10" t="s">
        <v>244</v>
      </c>
      <c r="D608" s="10" t="s">
        <v>16</v>
      </c>
      <c r="E608" s="10" t="s">
        <v>484</v>
      </c>
      <c r="F608" s="10"/>
      <c r="G608" s="8">
        <f t="shared" ref="G608:L608" si="297">G609</f>
        <v>3499000</v>
      </c>
      <c r="H608" s="8">
        <f t="shared" si="297"/>
        <v>0</v>
      </c>
      <c r="I608" s="8">
        <f t="shared" si="297"/>
        <v>-100000</v>
      </c>
      <c r="J608" s="8">
        <f t="shared" si="297"/>
        <v>0</v>
      </c>
      <c r="K608" s="8">
        <f t="shared" si="297"/>
        <v>3399000</v>
      </c>
      <c r="L608" s="8">
        <f t="shared" si="297"/>
        <v>0</v>
      </c>
    </row>
    <row r="609" spans="1:12" ht="25.5" x14ac:dyDescent="0.25">
      <c r="A609" s="6" t="s">
        <v>68</v>
      </c>
      <c r="B609" s="7">
        <v>709</v>
      </c>
      <c r="C609" s="10" t="s">
        <v>244</v>
      </c>
      <c r="D609" s="10" t="s">
        <v>16</v>
      </c>
      <c r="E609" s="10" t="s">
        <v>484</v>
      </c>
      <c r="F609" s="10" t="s">
        <v>172</v>
      </c>
      <c r="G609" s="8">
        <v>3499000</v>
      </c>
      <c r="H609" s="8"/>
      <c r="I609" s="8">
        <v>-100000</v>
      </c>
      <c r="J609" s="8"/>
      <c r="K609" s="8">
        <f t="shared" ref="K609:L611" si="298">G609+I609</f>
        <v>3399000</v>
      </c>
      <c r="L609" s="8">
        <f t="shared" si="298"/>
        <v>0</v>
      </c>
    </row>
    <row r="610" spans="1:12" ht="38.25" x14ac:dyDescent="0.25">
      <c r="A610" s="6" t="s">
        <v>117</v>
      </c>
      <c r="B610" s="7">
        <v>709</v>
      </c>
      <c r="C610" s="10" t="s">
        <v>244</v>
      </c>
      <c r="D610" s="10" t="s">
        <v>16</v>
      </c>
      <c r="E610" s="10" t="s">
        <v>485</v>
      </c>
      <c r="F610" s="10"/>
      <c r="G610" s="8">
        <f>G611</f>
        <v>2933480.47</v>
      </c>
      <c r="H610" s="8">
        <f>H611</f>
        <v>0</v>
      </c>
      <c r="I610" s="8">
        <f>I611</f>
        <v>0</v>
      </c>
      <c r="J610" s="8">
        <f>J611</f>
        <v>0</v>
      </c>
      <c r="K610" s="8">
        <f t="shared" si="298"/>
        <v>2933480.47</v>
      </c>
      <c r="L610" s="8">
        <f t="shared" si="298"/>
        <v>0</v>
      </c>
    </row>
    <row r="611" spans="1:12" ht="25.5" x14ac:dyDescent="0.25">
      <c r="A611" s="6" t="s">
        <v>68</v>
      </c>
      <c r="B611" s="7">
        <v>709</v>
      </c>
      <c r="C611" s="10" t="s">
        <v>244</v>
      </c>
      <c r="D611" s="10" t="s">
        <v>16</v>
      </c>
      <c r="E611" s="10" t="s">
        <v>485</v>
      </c>
      <c r="F611" s="10" t="s">
        <v>172</v>
      </c>
      <c r="G611" s="8">
        <v>2933480.47</v>
      </c>
      <c r="H611" s="8"/>
      <c r="I611" s="8">
        <v>0</v>
      </c>
      <c r="J611" s="8"/>
      <c r="K611" s="8">
        <f t="shared" si="298"/>
        <v>2933480.47</v>
      </c>
      <c r="L611" s="8">
        <f t="shared" si="298"/>
        <v>0</v>
      </c>
    </row>
    <row r="612" spans="1:12" ht="38.25" x14ac:dyDescent="0.25">
      <c r="A612" s="6" t="s">
        <v>486</v>
      </c>
      <c r="B612" s="7">
        <v>709</v>
      </c>
      <c r="C612" s="10" t="s">
        <v>244</v>
      </c>
      <c r="D612" s="10" t="s">
        <v>16</v>
      </c>
      <c r="E612" s="10" t="s">
        <v>487</v>
      </c>
      <c r="F612" s="10"/>
      <c r="G612" s="8">
        <f t="shared" ref="G612:L612" si="299">G613+G615</f>
        <v>7000000</v>
      </c>
      <c r="H612" s="8">
        <f t="shared" si="299"/>
        <v>0</v>
      </c>
      <c r="I612" s="8">
        <f t="shared" si="299"/>
        <v>1294931</v>
      </c>
      <c r="J612" s="8">
        <f t="shared" si="299"/>
        <v>0</v>
      </c>
      <c r="K612" s="8">
        <f t="shared" si="299"/>
        <v>8294931</v>
      </c>
      <c r="L612" s="8">
        <f t="shared" si="299"/>
        <v>0</v>
      </c>
    </row>
    <row r="613" spans="1:12" ht="25.5" x14ac:dyDescent="0.25">
      <c r="A613" s="6" t="s">
        <v>111</v>
      </c>
      <c r="B613" s="7">
        <v>709</v>
      </c>
      <c r="C613" s="10" t="s">
        <v>244</v>
      </c>
      <c r="D613" s="10" t="s">
        <v>16</v>
      </c>
      <c r="E613" s="10" t="s">
        <v>488</v>
      </c>
      <c r="F613" s="10"/>
      <c r="G613" s="8">
        <f t="shared" ref="G613:L613" si="300">G614</f>
        <v>0</v>
      </c>
      <c r="H613" s="8">
        <f t="shared" si="300"/>
        <v>0</v>
      </c>
      <c r="I613" s="8">
        <f t="shared" si="300"/>
        <v>100000</v>
      </c>
      <c r="J613" s="8">
        <f t="shared" si="300"/>
        <v>0</v>
      </c>
      <c r="K613" s="8">
        <f t="shared" si="300"/>
        <v>100000</v>
      </c>
      <c r="L613" s="8">
        <f t="shared" si="300"/>
        <v>0</v>
      </c>
    </row>
    <row r="614" spans="1:12" ht="25.5" x14ac:dyDescent="0.25">
      <c r="A614" s="6" t="s">
        <v>68</v>
      </c>
      <c r="B614" s="7">
        <v>709</v>
      </c>
      <c r="C614" s="10" t="s">
        <v>244</v>
      </c>
      <c r="D614" s="10" t="s">
        <v>16</v>
      </c>
      <c r="E614" s="10" t="s">
        <v>488</v>
      </c>
      <c r="F614" s="10" t="s">
        <v>172</v>
      </c>
      <c r="G614" s="8">
        <f>310000-310000</f>
        <v>0</v>
      </c>
      <c r="H614" s="8"/>
      <c r="I614" s="8">
        <v>100000</v>
      </c>
      <c r="J614" s="8"/>
      <c r="K614" s="8">
        <f>G614+I614</f>
        <v>100000</v>
      </c>
      <c r="L614" s="8">
        <f>H614+J614</f>
        <v>0</v>
      </c>
    </row>
    <row r="615" spans="1:12" x14ac:dyDescent="0.25">
      <c r="A615" s="6" t="s">
        <v>113</v>
      </c>
      <c r="B615" s="7">
        <v>709</v>
      </c>
      <c r="C615" s="10" t="s">
        <v>244</v>
      </c>
      <c r="D615" s="10" t="s">
        <v>16</v>
      </c>
      <c r="E615" s="10" t="s">
        <v>489</v>
      </c>
      <c r="F615" s="10"/>
      <c r="G615" s="8">
        <f t="shared" ref="G615:L615" si="301">G616</f>
        <v>7000000</v>
      </c>
      <c r="H615" s="8">
        <f t="shared" si="301"/>
        <v>0</v>
      </c>
      <c r="I615" s="8">
        <f t="shared" si="301"/>
        <v>1194931</v>
      </c>
      <c r="J615" s="8">
        <f t="shared" si="301"/>
        <v>0</v>
      </c>
      <c r="K615" s="8">
        <f t="shared" si="301"/>
        <v>8194931</v>
      </c>
      <c r="L615" s="8">
        <f t="shared" si="301"/>
        <v>0</v>
      </c>
    </row>
    <row r="616" spans="1:12" ht="25.5" x14ac:dyDescent="0.25">
      <c r="A616" s="6" t="s">
        <v>68</v>
      </c>
      <c r="B616" s="7">
        <v>709</v>
      </c>
      <c r="C616" s="10" t="s">
        <v>244</v>
      </c>
      <c r="D616" s="10" t="s">
        <v>16</v>
      </c>
      <c r="E616" s="10" t="s">
        <v>489</v>
      </c>
      <c r="F616" s="10" t="s">
        <v>172</v>
      </c>
      <c r="G616" s="8">
        <v>7000000</v>
      </c>
      <c r="H616" s="8"/>
      <c r="I616" s="8">
        <f>-6605069+7800000</f>
        <v>1194931</v>
      </c>
      <c r="J616" s="8"/>
      <c r="K616" s="8">
        <f>G616+I616</f>
        <v>8194931</v>
      </c>
      <c r="L616" s="8">
        <f>H616+J616</f>
        <v>0</v>
      </c>
    </row>
    <row r="617" spans="1:12" ht="25.5" x14ac:dyDescent="0.25">
      <c r="A617" s="6" t="s">
        <v>490</v>
      </c>
      <c r="B617" s="7">
        <v>709</v>
      </c>
      <c r="C617" s="10" t="s">
        <v>244</v>
      </c>
      <c r="D617" s="10" t="s">
        <v>16</v>
      </c>
      <c r="E617" s="10" t="s">
        <v>491</v>
      </c>
      <c r="F617" s="10"/>
      <c r="G617" s="8">
        <f>G618</f>
        <v>20844624.400000002</v>
      </c>
      <c r="H617" s="8">
        <f t="shared" ref="H617:L617" si="302">H618</f>
        <v>914136.03</v>
      </c>
      <c r="I617" s="8">
        <f t="shared" si="302"/>
        <v>35541.919999999998</v>
      </c>
      <c r="J617" s="8">
        <f t="shared" si="302"/>
        <v>0</v>
      </c>
      <c r="K617" s="8">
        <f t="shared" si="302"/>
        <v>20880166.320000004</v>
      </c>
      <c r="L617" s="8">
        <f t="shared" si="302"/>
        <v>914136.03</v>
      </c>
    </row>
    <row r="618" spans="1:12" ht="38.25" x14ac:dyDescent="0.25">
      <c r="A618" s="6" t="s">
        <v>492</v>
      </c>
      <c r="B618" s="7">
        <v>709</v>
      </c>
      <c r="C618" s="10" t="s">
        <v>244</v>
      </c>
      <c r="D618" s="10" t="s">
        <v>16</v>
      </c>
      <c r="E618" s="10" t="s">
        <v>493</v>
      </c>
      <c r="F618" s="10"/>
      <c r="G618" s="8">
        <f>G619+G623+G631+G625+G627+G629+G621+G633</f>
        <v>20844624.400000002</v>
      </c>
      <c r="H618" s="8">
        <f t="shared" ref="H618:L618" si="303">H619+H623+H631+H625+H627+H629+H621+H633</f>
        <v>914136.03</v>
      </c>
      <c r="I618" s="8">
        <f t="shared" si="303"/>
        <v>35541.919999999998</v>
      </c>
      <c r="J618" s="8">
        <f t="shared" si="303"/>
        <v>0</v>
      </c>
      <c r="K618" s="8">
        <f t="shared" si="303"/>
        <v>20880166.320000004</v>
      </c>
      <c r="L618" s="8">
        <f t="shared" si="303"/>
        <v>914136.03</v>
      </c>
    </row>
    <row r="619" spans="1:12" ht="51" x14ac:dyDescent="0.25">
      <c r="A619" s="6" t="s">
        <v>29</v>
      </c>
      <c r="B619" s="7">
        <v>709</v>
      </c>
      <c r="C619" s="10" t="s">
        <v>244</v>
      </c>
      <c r="D619" s="10" t="s">
        <v>16</v>
      </c>
      <c r="E619" s="10" t="s">
        <v>494</v>
      </c>
      <c r="F619" s="10"/>
      <c r="G619" s="8">
        <f t="shared" ref="G619:L619" si="304">G620</f>
        <v>290000</v>
      </c>
      <c r="H619" s="8">
        <f t="shared" si="304"/>
        <v>0</v>
      </c>
      <c r="I619" s="8">
        <f t="shared" si="304"/>
        <v>35541.919999999998</v>
      </c>
      <c r="J619" s="8">
        <f t="shared" si="304"/>
        <v>0</v>
      </c>
      <c r="K619" s="8">
        <f t="shared" si="304"/>
        <v>325541.92</v>
      </c>
      <c r="L619" s="8">
        <f t="shared" si="304"/>
        <v>0</v>
      </c>
    </row>
    <row r="620" spans="1:12" ht="25.5" x14ac:dyDescent="0.25">
      <c r="A620" s="6" t="s">
        <v>68</v>
      </c>
      <c r="B620" s="7">
        <v>709</v>
      </c>
      <c r="C620" s="10" t="s">
        <v>244</v>
      </c>
      <c r="D620" s="10" t="s">
        <v>16</v>
      </c>
      <c r="E620" s="10" t="s">
        <v>494</v>
      </c>
      <c r="F620" s="10" t="s">
        <v>172</v>
      </c>
      <c r="G620" s="8">
        <v>290000</v>
      </c>
      <c r="H620" s="8"/>
      <c r="I620" s="8">
        <v>35541.919999999998</v>
      </c>
      <c r="J620" s="8"/>
      <c r="K620" s="8">
        <f t="shared" ref="K620:L624" si="305">G620+I620</f>
        <v>325541.92</v>
      </c>
      <c r="L620" s="8">
        <f t="shared" si="305"/>
        <v>0</v>
      </c>
    </row>
    <row r="621" spans="1:12" ht="51" x14ac:dyDescent="0.25">
      <c r="A621" s="6" t="s">
        <v>102</v>
      </c>
      <c r="B621" s="7">
        <v>709</v>
      </c>
      <c r="C621" s="10" t="s">
        <v>244</v>
      </c>
      <c r="D621" s="10" t="s">
        <v>16</v>
      </c>
      <c r="E621" s="10" t="s">
        <v>495</v>
      </c>
      <c r="F621" s="10"/>
      <c r="G621" s="8">
        <f>G622</f>
        <v>914136.03</v>
      </c>
      <c r="H621" s="8">
        <f t="shared" ref="H621:L621" si="306">H622</f>
        <v>914136.03</v>
      </c>
      <c r="I621" s="8">
        <f t="shared" si="306"/>
        <v>0</v>
      </c>
      <c r="J621" s="8">
        <f t="shared" si="306"/>
        <v>0</v>
      </c>
      <c r="K621" s="8">
        <f t="shared" si="306"/>
        <v>914136.03</v>
      </c>
      <c r="L621" s="8">
        <f t="shared" si="306"/>
        <v>914136.03</v>
      </c>
    </row>
    <row r="622" spans="1:12" ht="25.5" x14ac:dyDescent="0.25">
      <c r="A622" s="6" t="s">
        <v>68</v>
      </c>
      <c r="B622" s="7">
        <v>709</v>
      </c>
      <c r="C622" s="10" t="s">
        <v>244</v>
      </c>
      <c r="D622" s="10" t="s">
        <v>16</v>
      </c>
      <c r="E622" s="10" t="s">
        <v>495</v>
      </c>
      <c r="F622" s="10" t="s">
        <v>172</v>
      </c>
      <c r="G622" s="8">
        <v>914136.03</v>
      </c>
      <c r="H622" s="8">
        <v>914136.03</v>
      </c>
      <c r="I622" s="8">
        <v>0</v>
      </c>
      <c r="J622" s="8">
        <v>0</v>
      </c>
      <c r="K622" s="8">
        <f t="shared" ref="K622:L622" si="307">G622+I622</f>
        <v>914136.03</v>
      </c>
      <c r="L622" s="8">
        <f t="shared" si="307"/>
        <v>914136.03</v>
      </c>
    </row>
    <row r="623" spans="1:12" ht="38.25" x14ac:dyDescent="0.25">
      <c r="A623" s="13" t="s">
        <v>103</v>
      </c>
      <c r="B623" s="7">
        <v>709</v>
      </c>
      <c r="C623" s="10" t="s">
        <v>244</v>
      </c>
      <c r="D623" s="10" t="s">
        <v>16</v>
      </c>
      <c r="E623" s="10" t="s">
        <v>496</v>
      </c>
      <c r="F623" s="7"/>
      <c r="G623" s="8">
        <f>G624</f>
        <v>13026360</v>
      </c>
      <c r="H623" s="8">
        <f>H624</f>
        <v>0</v>
      </c>
      <c r="I623" s="8">
        <f>I624</f>
        <v>0</v>
      </c>
      <c r="J623" s="8">
        <f>J624</f>
        <v>0</v>
      </c>
      <c r="K623" s="8">
        <f t="shared" si="305"/>
        <v>13026360</v>
      </c>
      <c r="L623" s="8">
        <f t="shared" si="305"/>
        <v>0</v>
      </c>
    </row>
    <row r="624" spans="1:12" ht="25.5" x14ac:dyDescent="0.25">
      <c r="A624" s="6" t="s">
        <v>68</v>
      </c>
      <c r="B624" s="7">
        <v>709</v>
      </c>
      <c r="C624" s="10" t="s">
        <v>244</v>
      </c>
      <c r="D624" s="10" t="s">
        <v>16</v>
      </c>
      <c r="E624" s="10" t="s">
        <v>496</v>
      </c>
      <c r="F624" s="7">
        <v>600</v>
      </c>
      <c r="G624" s="8">
        <v>13026360</v>
      </c>
      <c r="H624" s="8"/>
      <c r="I624" s="8"/>
      <c r="J624" s="8"/>
      <c r="K624" s="8">
        <f t="shared" si="305"/>
        <v>13026360</v>
      </c>
      <c r="L624" s="8">
        <f t="shared" si="305"/>
        <v>0</v>
      </c>
    </row>
    <row r="625" spans="1:12" ht="25.5" x14ac:dyDescent="0.25">
      <c r="A625" s="13" t="s">
        <v>105</v>
      </c>
      <c r="B625" s="7">
        <v>709</v>
      </c>
      <c r="C625" s="10" t="s">
        <v>244</v>
      </c>
      <c r="D625" s="10" t="s">
        <v>16</v>
      </c>
      <c r="E625" s="10" t="s">
        <v>497</v>
      </c>
      <c r="F625" s="7"/>
      <c r="G625" s="8">
        <f>G626</f>
        <v>1778400</v>
      </c>
      <c r="H625" s="8">
        <f t="shared" ref="H625:L625" si="308">H626</f>
        <v>0</v>
      </c>
      <c r="I625" s="8">
        <f t="shared" si="308"/>
        <v>0</v>
      </c>
      <c r="J625" s="8">
        <f t="shared" si="308"/>
        <v>0</v>
      </c>
      <c r="K625" s="8">
        <f t="shared" si="308"/>
        <v>1778400</v>
      </c>
      <c r="L625" s="8">
        <f t="shared" si="308"/>
        <v>0</v>
      </c>
    </row>
    <row r="626" spans="1:12" ht="25.5" x14ac:dyDescent="0.25">
      <c r="A626" s="6" t="s">
        <v>68</v>
      </c>
      <c r="B626" s="7">
        <v>709</v>
      </c>
      <c r="C626" s="10" t="s">
        <v>244</v>
      </c>
      <c r="D626" s="10" t="s">
        <v>16</v>
      </c>
      <c r="E626" s="10" t="s">
        <v>497</v>
      </c>
      <c r="F626" s="7">
        <v>600</v>
      </c>
      <c r="G626" s="8">
        <v>1778400</v>
      </c>
      <c r="H626" s="8"/>
      <c r="I626" s="8">
        <v>0</v>
      </c>
      <c r="J626" s="8"/>
      <c r="K626" s="8">
        <f t="shared" ref="K626:L630" si="309">G626+I626</f>
        <v>1778400</v>
      </c>
      <c r="L626" s="8">
        <f t="shared" si="309"/>
        <v>0</v>
      </c>
    </row>
    <row r="627" spans="1:12" ht="25.5" x14ac:dyDescent="0.25">
      <c r="A627" s="13" t="s">
        <v>107</v>
      </c>
      <c r="B627" s="7">
        <v>709</v>
      </c>
      <c r="C627" s="10" t="s">
        <v>244</v>
      </c>
      <c r="D627" s="10" t="s">
        <v>16</v>
      </c>
      <c r="E627" s="10" t="s">
        <v>498</v>
      </c>
      <c r="F627" s="7"/>
      <c r="G627" s="8">
        <f>G628</f>
        <v>1316900</v>
      </c>
      <c r="H627" s="8">
        <f t="shared" ref="H627:L627" si="310">H628</f>
        <v>0</v>
      </c>
      <c r="I627" s="8">
        <f t="shared" si="310"/>
        <v>0</v>
      </c>
      <c r="J627" s="8">
        <f t="shared" si="310"/>
        <v>0</v>
      </c>
      <c r="K627" s="8">
        <f t="shared" si="310"/>
        <v>1316900</v>
      </c>
      <c r="L627" s="8">
        <f t="shared" si="310"/>
        <v>0</v>
      </c>
    </row>
    <row r="628" spans="1:12" ht="25.5" x14ac:dyDescent="0.25">
      <c r="A628" s="6" t="s">
        <v>68</v>
      </c>
      <c r="B628" s="7">
        <v>709</v>
      </c>
      <c r="C628" s="10" t="s">
        <v>244</v>
      </c>
      <c r="D628" s="10" t="s">
        <v>16</v>
      </c>
      <c r="E628" s="10" t="s">
        <v>498</v>
      </c>
      <c r="F628" s="7">
        <v>600</v>
      </c>
      <c r="G628" s="8">
        <v>1316900</v>
      </c>
      <c r="H628" s="8"/>
      <c r="I628" s="8"/>
      <c r="J628" s="8"/>
      <c r="K628" s="8">
        <f t="shared" si="309"/>
        <v>1316900</v>
      </c>
      <c r="L628" s="8">
        <f t="shared" si="309"/>
        <v>0</v>
      </c>
    </row>
    <row r="629" spans="1:12" ht="25.5" x14ac:dyDescent="0.25">
      <c r="A629" s="13" t="s">
        <v>109</v>
      </c>
      <c r="B629" s="7">
        <v>709</v>
      </c>
      <c r="C629" s="10" t="s">
        <v>244</v>
      </c>
      <c r="D629" s="10" t="s">
        <v>16</v>
      </c>
      <c r="E629" s="10" t="s">
        <v>499</v>
      </c>
      <c r="F629" s="7"/>
      <c r="G629" s="8">
        <f>G630</f>
        <v>1347900</v>
      </c>
      <c r="H629" s="8">
        <f t="shared" ref="H629:L629" si="311">H630</f>
        <v>0</v>
      </c>
      <c r="I629" s="8">
        <f t="shared" si="311"/>
        <v>0</v>
      </c>
      <c r="J629" s="8">
        <f t="shared" si="311"/>
        <v>0</v>
      </c>
      <c r="K629" s="8">
        <f t="shared" si="311"/>
        <v>1347900</v>
      </c>
      <c r="L629" s="8">
        <f t="shared" si="311"/>
        <v>0</v>
      </c>
    </row>
    <row r="630" spans="1:12" ht="25.5" x14ac:dyDescent="0.25">
      <c r="A630" s="6" t="s">
        <v>68</v>
      </c>
      <c r="B630" s="7">
        <v>709</v>
      </c>
      <c r="C630" s="10" t="s">
        <v>244</v>
      </c>
      <c r="D630" s="10" t="s">
        <v>16</v>
      </c>
      <c r="E630" s="10" t="s">
        <v>499</v>
      </c>
      <c r="F630" s="7">
        <v>600</v>
      </c>
      <c r="G630" s="8">
        <v>1347900</v>
      </c>
      <c r="H630" s="8"/>
      <c r="I630" s="8">
        <v>0</v>
      </c>
      <c r="J630" s="8"/>
      <c r="K630" s="8">
        <f t="shared" si="309"/>
        <v>1347900</v>
      </c>
      <c r="L630" s="8">
        <f t="shared" si="309"/>
        <v>0</v>
      </c>
    </row>
    <row r="631" spans="1:12" ht="25.5" x14ac:dyDescent="0.25">
      <c r="A631" s="6" t="s">
        <v>483</v>
      </c>
      <c r="B631" s="7">
        <v>709</v>
      </c>
      <c r="C631" s="10" t="s">
        <v>244</v>
      </c>
      <c r="D631" s="10" t="s">
        <v>16</v>
      </c>
      <c r="E631" s="10" t="s">
        <v>500</v>
      </c>
      <c r="F631" s="10"/>
      <c r="G631" s="8">
        <f t="shared" ref="G631:L631" si="312">G632</f>
        <v>1650000</v>
      </c>
      <c r="H631" s="8">
        <f t="shared" si="312"/>
        <v>0</v>
      </c>
      <c r="I631" s="8">
        <f t="shared" si="312"/>
        <v>0</v>
      </c>
      <c r="J631" s="8">
        <f t="shared" si="312"/>
        <v>0</v>
      </c>
      <c r="K631" s="8">
        <f t="shared" si="312"/>
        <v>1650000</v>
      </c>
      <c r="L631" s="8">
        <f t="shared" si="312"/>
        <v>0</v>
      </c>
    </row>
    <row r="632" spans="1:12" ht="25.5" x14ac:dyDescent="0.25">
      <c r="A632" s="6" t="s">
        <v>68</v>
      </c>
      <c r="B632" s="7">
        <v>709</v>
      </c>
      <c r="C632" s="10" t="s">
        <v>244</v>
      </c>
      <c r="D632" s="10" t="s">
        <v>16</v>
      </c>
      <c r="E632" s="10" t="s">
        <v>500</v>
      </c>
      <c r="F632" s="10" t="s">
        <v>172</v>
      </c>
      <c r="G632" s="8">
        <v>1650000</v>
      </c>
      <c r="H632" s="8"/>
      <c r="I632" s="8">
        <v>0</v>
      </c>
      <c r="J632" s="8"/>
      <c r="K632" s="8">
        <f>G632+I632</f>
        <v>1650000</v>
      </c>
      <c r="L632" s="8">
        <f>H632+J632</f>
        <v>0</v>
      </c>
    </row>
    <row r="633" spans="1:12" ht="38.25" x14ac:dyDescent="0.25">
      <c r="A633" s="6" t="s">
        <v>117</v>
      </c>
      <c r="B633" s="7">
        <v>709</v>
      </c>
      <c r="C633" s="10" t="s">
        <v>244</v>
      </c>
      <c r="D633" s="10" t="s">
        <v>16</v>
      </c>
      <c r="E633" s="10" t="s">
        <v>501</v>
      </c>
      <c r="F633" s="10"/>
      <c r="G633" s="8">
        <f>G634</f>
        <v>520928.37</v>
      </c>
      <c r="H633" s="8">
        <f t="shared" ref="H633:L633" si="313">H634</f>
        <v>0</v>
      </c>
      <c r="I633" s="8">
        <f t="shared" si="313"/>
        <v>0</v>
      </c>
      <c r="J633" s="8">
        <f t="shared" si="313"/>
        <v>0</v>
      </c>
      <c r="K633" s="8">
        <f t="shared" si="313"/>
        <v>520928.37</v>
      </c>
      <c r="L633" s="8">
        <f t="shared" si="313"/>
        <v>0</v>
      </c>
    </row>
    <row r="634" spans="1:12" ht="25.5" x14ac:dyDescent="0.25">
      <c r="A634" s="6" t="s">
        <v>68</v>
      </c>
      <c r="B634" s="7">
        <v>709</v>
      </c>
      <c r="C634" s="10" t="s">
        <v>244</v>
      </c>
      <c r="D634" s="10" t="s">
        <v>16</v>
      </c>
      <c r="E634" s="10" t="s">
        <v>501</v>
      </c>
      <c r="F634" s="10" t="s">
        <v>172</v>
      </c>
      <c r="G634" s="8">
        <v>520928.37</v>
      </c>
      <c r="H634" s="8"/>
      <c r="I634" s="8">
        <v>0</v>
      </c>
      <c r="J634" s="8"/>
      <c r="K634" s="8">
        <f t="shared" ref="K634:L634" si="314">G634+I634</f>
        <v>520928.37</v>
      </c>
      <c r="L634" s="8">
        <f t="shared" si="314"/>
        <v>0</v>
      </c>
    </row>
    <row r="635" spans="1:12" x14ac:dyDescent="0.25">
      <c r="A635" s="6" t="s">
        <v>245</v>
      </c>
      <c r="B635" s="7">
        <v>709</v>
      </c>
      <c r="C635" s="10" t="s">
        <v>244</v>
      </c>
      <c r="D635" s="10" t="s">
        <v>32</v>
      </c>
      <c r="E635" s="10"/>
      <c r="F635" s="10"/>
      <c r="G635" s="8">
        <f>+G636</f>
        <v>41634764.630000003</v>
      </c>
      <c r="H635" s="8">
        <f t="shared" ref="H635:L635" si="315">+H636</f>
        <v>263443.59999999998</v>
      </c>
      <c r="I635" s="8">
        <f t="shared" si="315"/>
        <v>-203037.12</v>
      </c>
      <c r="J635" s="8">
        <f t="shared" si="315"/>
        <v>0</v>
      </c>
      <c r="K635" s="8">
        <f t="shared" si="315"/>
        <v>41431727.510000005</v>
      </c>
      <c r="L635" s="8">
        <f t="shared" si="315"/>
        <v>263443.59999999998</v>
      </c>
    </row>
    <row r="636" spans="1:12" ht="25.5" x14ac:dyDescent="0.25">
      <c r="A636" s="6" t="s">
        <v>246</v>
      </c>
      <c r="B636" s="7">
        <v>709</v>
      </c>
      <c r="C636" s="10" t="s">
        <v>244</v>
      </c>
      <c r="D636" s="10" t="s">
        <v>32</v>
      </c>
      <c r="E636" s="10" t="s">
        <v>247</v>
      </c>
      <c r="F636" s="10"/>
      <c r="G636" s="8">
        <f t="shared" ref="G636:L636" si="316">G645+G637+G641</f>
        <v>41634764.630000003</v>
      </c>
      <c r="H636" s="8">
        <f t="shared" si="316"/>
        <v>263443.59999999998</v>
      </c>
      <c r="I636" s="8">
        <f t="shared" si="316"/>
        <v>-203037.12</v>
      </c>
      <c r="J636" s="8">
        <f t="shared" si="316"/>
        <v>0</v>
      </c>
      <c r="K636" s="8">
        <f t="shared" si="316"/>
        <v>41431727.510000005</v>
      </c>
      <c r="L636" s="8">
        <f t="shared" si="316"/>
        <v>263443.59999999998</v>
      </c>
    </row>
    <row r="637" spans="1:12" ht="25.5" x14ac:dyDescent="0.25">
      <c r="A637" s="6" t="s">
        <v>473</v>
      </c>
      <c r="B637" s="7">
        <v>709</v>
      </c>
      <c r="C637" s="10" t="s">
        <v>244</v>
      </c>
      <c r="D637" s="10" t="s">
        <v>32</v>
      </c>
      <c r="E637" s="10" t="s">
        <v>474</v>
      </c>
      <c r="F637" s="10"/>
      <c r="G637" s="8">
        <f>G638</f>
        <v>72000</v>
      </c>
      <c r="H637" s="8">
        <f>H638</f>
        <v>0</v>
      </c>
      <c r="I637" s="8">
        <f t="shared" ref="I637:L638" si="317">I638</f>
        <v>49000</v>
      </c>
      <c r="J637" s="8">
        <f t="shared" si="317"/>
        <v>0</v>
      </c>
      <c r="K637" s="8">
        <f t="shared" si="317"/>
        <v>121000</v>
      </c>
      <c r="L637" s="8">
        <f t="shared" si="317"/>
        <v>0</v>
      </c>
    </row>
    <row r="638" spans="1:12" ht="38.25" x14ac:dyDescent="0.25">
      <c r="A638" s="6" t="s">
        <v>475</v>
      </c>
      <c r="B638" s="7">
        <v>709</v>
      </c>
      <c r="C638" s="10" t="s">
        <v>244</v>
      </c>
      <c r="D638" s="10" t="s">
        <v>32</v>
      </c>
      <c r="E638" s="10" t="s">
        <v>476</v>
      </c>
      <c r="F638" s="10"/>
      <c r="G638" s="8">
        <f>G639</f>
        <v>72000</v>
      </c>
      <c r="H638" s="8">
        <f>H639</f>
        <v>0</v>
      </c>
      <c r="I638" s="8">
        <f t="shared" si="317"/>
        <v>49000</v>
      </c>
      <c r="J638" s="8">
        <f t="shared" si="317"/>
        <v>0</v>
      </c>
      <c r="K638" s="8">
        <f t="shared" si="317"/>
        <v>121000</v>
      </c>
      <c r="L638" s="8">
        <f t="shared" si="317"/>
        <v>0</v>
      </c>
    </row>
    <row r="639" spans="1:12" ht="38.25" x14ac:dyDescent="0.25">
      <c r="A639" s="6" t="s">
        <v>376</v>
      </c>
      <c r="B639" s="7">
        <v>709</v>
      </c>
      <c r="C639" s="10" t="s">
        <v>244</v>
      </c>
      <c r="D639" s="10" t="s">
        <v>32</v>
      </c>
      <c r="E639" s="10" t="s">
        <v>502</v>
      </c>
      <c r="F639" s="10"/>
      <c r="G639" s="8">
        <f t="shared" ref="G639:L639" si="318">G640</f>
        <v>72000</v>
      </c>
      <c r="H639" s="8">
        <f t="shared" si="318"/>
        <v>0</v>
      </c>
      <c r="I639" s="8">
        <f t="shared" si="318"/>
        <v>49000</v>
      </c>
      <c r="J639" s="8">
        <f t="shared" si="318"/>
        <v>0</v>
      </c>
      <c r="K639" s="8">
        <f t="shared" si="318"/>
        <v>121000</v>
      </c>
      <c r="L639" s="8">
        <f t="shared" si="318"/>
        <v>0</v>
      </c>
    </row>
    <row r="640" spans="1:12" ht="25.5" x14ac:dyDescent="0.25">
      <c r="A640" s="6" t="s">
        <v>68</v>
      </c>
      <c r="B640" s="7">
        <v>709</v>
      </c>
      <c r="C640" s="10" t="s">
        <v>244</v>
      </c>
      <c r="D640" s="10" t="s">
        <v>32</v>
      </c>
      <c r="E640" s="10" t="s">
        <v>502</v>
      </c>
      <c r="F640" s="10" t="s">
        <v>172</v>
      </c>
      <c r="G640" s="8">
        <v>72000</v>
      </c>
      <c r="H640" s="8"/>
      <c r="I640" s="8">
        <v>49000</v>
      </c>
      <c r="J640" s="8"/>
      <c r="K640" s="8">
        <f>G640+I640</f>
        <v>121000</v>
      </c>
      <c r="L640" s="8">
        <f>H640+J640</f>
        <v>0</v>
      </c>
    </row>
    <row r="641" spans="1:12" ht="25.5" x14ac:dyDescent="0.25">
      <c r="A641" s="6" t="s">
        <v>490</v>
      </c>
      <c r="B641" s="7">
        <v>709</v>
      </c>
      <c r="C641" s="10" t="s">
        <v>244</v>
      </c>
      <c r="D641" s="10" t="s">
        <v>32</v>
      </c>
      <c r="E641" s="10" t="s">
        <v>491</v>
      </c>
      <c r="F641" s="10"/>
      <c r="G641" s="8">
        <f t="shared" ref="G641:L643" si="319">G642</f>
        <v>9000</v>
      </c>
      <c r="H641" s="8">
        <f t="shared" si="319"/>
        <v>0</v>
      </c>
      <c r="I641" s="8">
        <f t="shared" si="319"/>
        <v>11000</v>
      </c>
      <c r="J641" s="8">
        <f t="shared" si="319"/>
        <v>0</v>
      </c>
      <c r="K641" s="8">
        <f t="shared" si="319"/>
        <v>20000</v>
      </c>
      <c r="L641" s="8">
        <f t="shared" si="319"/>
        <v>0</v>
      </c>
    </row>
    <row r="642" spans="1:12" ht="38.25" x14ac:dyDescent="0.25">
      <c r="A642" s="6" t="s">
        <v>492</v>
      </c>
      <c r="B642" s="7">
        <v>709</v>
      </c>
      <c r="C642" s="10" t="s">
        <v>244</v>
      </c>
      <c r="D642" s="10" t="s">
        <v>32</v>
      </c>
      <c r="E642" s="10" t="s">
        <v>493</v>
      </c>
      <c r="F642" s="10"/>
      <c r="G642" s="8">
        <f t="shared" si="319"/>
        <v>9000</v>
      </c>
      <c r="H642" s="8">
        <f t="shared" si="319"/>
        <v>0</v>
      </c>
      <c r="I642" s="8">
        <f t="shared" si="319"/>
        <v>11000</v>
      </c>
      <c r="J642" s="8">
        <f t="shared" si="319"/>
        <v>0</v>
      </c>
      <c r="K642" s="8">
        <f t="shared" si="319"/>
        <v>20000</v>
      </c>
      <c r="L642" s="8">
        <f t="shared" si="319"/>
        <v>0</v>
      </c>
    </row>
    <row r="643" spans="1:12" ht="38.25" x14ac:dyDescent="0.25">
      <c r="A643" s="6" t="s">
        <v>376</v>
      </c>
      <c r="B643" s="7">
        <v>709</v>
      </c>
      <c r="C643" s="10" t="s">
        <v>244</v>
      </c>
      <c r="D643" s="10" t="s">
        <v>32</v>
      </c>
      <c r="E643" s="10" t="s">
        <v>503</v>
      </c>
      <c r="F643" s="10"/>
      <c r="G643" s="8">
        <f t="shared" si="319"/>
        <v>9000</v>
      </c>
      <c r="H643" s="8">
        <f t="shared" si="319"/>
        <v>0</v>
      </c>
      <c r="I643" s="8">
        <f t="shared" si="319"/>
        <v>11000</v>
      </c>
      <c r="J643" s="8">
        <f t="shared" si="319"/>
        <v>0</v>
      </c>
      <c r="K643" s="8">
        <f t="shared" si="319"/>
        <v>20000</v>
      </c>
      <c r="L643" s="8">
        <f t="shared" si="319"/>
        <v>0</v>
      </c>
    </row>
    <row r="644" spans="1:12" ht="25.5" x14ac:dyDescent="0.25">
      <c r="A644" s="6" t="s">
        <v>68</v>
      </c>
      <c r="B644" s="7">
        <v>709</v>
      </c>
      <c r="C644" s="10" t="s">
        <v>244</v>
      </c>
      <c r="D644" s="10" t="s">
        <v>32</v>
      </c>
      <c r="E644" s="10" t="s">
        <v>503</v>
      </c>
      <c r="F644" s="10" t="s">
        <v>172</v>
      </c>
      <c r="G644" s="8">
        <v>9000</v>
      </c>
      <c r="H644" s="8"/>
      <c r="I644" s="8">
        <v>11000</v>
      </c>
      <c r="J644" s="8"/>
      <c r="K644" s="8">
        <f>G644+I644</f>
        <v>20000</v>
      </c>
      <c r="L644" s="8">
        <f>H644+J644</f>
        <v>0</v>
      </c>
    </row>
    <row r="645" spans="1:12" ht="63.75" x14ac:dyDescent="0.25">
      <c r="A645" s="6" t="s">
        <v>504</v>
      </c>
      <c r="B645" s="7">
        <v>709</v>
      </c>
      <c r="C645" s="10" t="s">
        <v>244</v>
      </c>
      <c r="D645" s="10" t="s">
        <v>32</v>
      </c>
      <c r="E645" s="10" t="s">
        <v>505</v>
      </c>
      <c r="F645" s="10"/>
      <c r="G645" s="8">
        <f>G646+G655</f>
        <v>41553764.630000003</v>
      </c>
      <c r="H645" s="8">
        <f t="shared" ref="H645:L645" si="320">H646+H655</f>
        <v>263443.59999999998</v>
      </c>
      <c r="I645" s="8">
        <f t="shared" si="320"/>
        <v>-263037.12</v>
      </c>
      <c r="J645" s="8">
        <f t="shared" si="320"/>
        <v>0</v>
      </c>
      <c r="K645" s="8">
        <f t="shared" si="320"/>
        <v>41290727.510000005</v>
      </c>
      <c r="L645" s="8">
        <f t="shared" si="320"/>
        <v>263443.59999999998</v>
      </c>
    </row>
    <row r="646" spans="1:12" ht="38.25" x14ac:dyDescent="0.25">
      <c r="A646" s="6" t="s">
        <v>506</v>
      </c>
      <c r="B646" s="7">
        <v>709</v>
      </c>
      <c r="C646" s="10" t="s">
        <v>244</v>
      </c>
      <c r="D646" s="10" t="s">
        <v>32</v>
      </c>
      <c r="E646" s="10" t="s">
        <v>507</v>
      </c>
      <c r="F646" s="10"/>
      <c r="G646" s="8">
        <f>G647+G649+G651+G653</f>
        <v>17795478.630000003</v>
      </c>
      <c r="H646" s="8">
        <f t="shared" ref="H646:L646" si="321">H647+H649+H651+H653</f>
        <v>0</v>
      </c>
      <c r="I646" s="8">
        <f t="shared" si="321"/>
        <v>-128795.35</v>
      </c>
      <c r="J646" s="8">
        <f t="shared" si="321"/>
        <v>0</v>
      </c>
      <c r="K646" s="8">
        <f t="shared" si="321"/>
        <v>17666683.280000001</v>
      </c>
      <c r="L646" s="8">
        <f t="shared" si="321"/>
        <v>0</v>
      </c>
    </row>
    <row r="647" spans="1:12" ht="51" x14ac:dyDescent="0.25">
      <c r="A647" s="6" t="s">
        <v>29</v>
      </c>
      <c r="B647" s="7">
        <v>709</v>
      </c>
      <c r="C647" s="10" t="s">
        <v>244</v>
      </c>
      <c r="D647" s="10" t="s">
        <v>32</v>
      </c>
      <c r="E647" s="10" t="s">
        <v>508</v>
      </c>
      <c r="F647" s="10"/>
      <c r="G647" s="8">
        <f t="shared" ref="G647:L647" si="322">G648</f>
        <v>350000</v>
      </c>
      <c r="H647" s="8">
        <f t="shared" si="322"/>
        <v>0</v>
      </c>
      <c r="I647" s="8">
        <f t="shared" si="322"/>
        <v>-128795.35</v>
      </c>
      <c r="J647" s="8">
        <f t="shared" si="322"/>
        <v>0</v>
      </c>
      <c r="K647" s="8">
        <f t="shared" si="322"/>
        <v>221204.65</v>
      </c>
      <c r="L647" s="8">
        <f t="shared" si="322"/>
        <v>0</v>
      </c>
    </row>
    <row r="648" spans="1:12" ht="25.5" x14ac:dyDescent="0.25">
      <c r="A648" s="6" t="s">
        <v>68</v>
      </c>
      <c r="B648" s="7">
        <v>709</v>
      </c>
      <c r="C648" s="10" t="s">
        <v>244</v>
      </c>
      <c r="D648" s="10" t="s">
        <v>32</v>
      </c>
      <c r="E648" s="10" t="s">
        <v>508</v>
      </c>
      <c r="F648" s="10" t="s">
        <v>172</v>
      </c>
      <c r="G648" s="8">
        <v>350000</v>
      </c>
      <c r="H648" s="8"/>
      <c r="I648" s="8">
        <v>-128795.35</v>
      </c>
      <c r="J648" s="8"/>
      <c r="K648" s="8">
        <f>G648+I648</f>
        <v>221204.65</v>
      </c>
      <c r="L648" s="8">
        <f>H648+J648</f>
        <v>0</v>
      </c>
    </row>
    <row r="649" spans="1:12" ht="38.25" x14ac:dyDescent="0.25">
      <c r="A649" s="13" t="s">
        <v>103</v>
      </c>
      <c r="B649" s="7">
        <v>709</v>
      </c>
      <c r="C649" s="10" t="s">
        <v>244</v>
      </c>
      <c r="D649" s="10" t="s">
        <v>32</v>
      </c>
      <c r="E649" s="10" t="s">
        <v>509</v>
      </c>
      <c r="F649" s="7"/>
      <c r="G649" s="8">
        <f>G650</f>
        <v>16333778.630000001</v>
      </c>
      <c r="H649" s="8">
        <f>H650</f>
        <v>0</v>
      </c>
      <c r="I649" s="8">
        <f>I650</f>
        <v>0</v>
      </c>
      <c r="J649" s="8">
        <f>J650</f>
        <v>0</v>
      </c>
      <c r="K649" s="8">
        <f t="shared" ref="K649:L650" si="323">G649+I649</f>
        <v>16333778.630000001</v>
      </c>
      <c r="L649" s="8">
        <f t="shared" si="323"/>
        <v>0</v>
      </c>
    </row>
    <row r="650" spans="1:12" ht="25.5" x14ac:dyDescent="0.25">
      <c r="A650" s="6" t="s">
        <v>68</v>
      </c>
      <c r="B650" s="7">
        <v>709</v>
      </c>
      <c r="C650" s="10" t="s">
        <v>244</v>
      </c>
      <c r="D650" s="10" t="s">
        <v>32</v>
      </c>
      <c r="E650" s="10" t="s">
        <v>509</v>
      </c>
      <c r="F650" s="7">
        <v>600</v>
      </c>
      <c r="G650" s="8">
        <v>16333778.630000001</v>
      </c>
      <c r="H650" s="8"/>
      <c r="I650" s="8">
        <v>0</v>
      </c>
      <c r="J650" s="8"/>
      <c r="K650" s="8">
        <f t="shared" si="323"/>
        <v>16333778.630000001</v>
      </c>
      <c r="L650" s="8">
        <f t="shared" si="323"/>
        <v>0</v>
      </c>
    </row>
    <row r="651" spans="1:12" ht="25.5" x14ac:dyDescent="0.25">
      <c r="A651" s="13" t="s">
        <v>105</v>
      </c>
      <c r="B651" s="7">
        <v>709</v>
      </c>
      <c r="C651" s="10" t="s">
        <v>244</v>
      </c>
      <c r="D651" s="10" t="s">
        <v>32</v>
      </c>
      <c r="E651" s="10" t="s">
        <v>510</v>
      </c>
      <c r="F651" s="7"/>
      <c r="G651" s="8">
        <f>G652</f>
        <v>60000</v>
      </c>
      <c r="H651" s="8">
        <f t="shared" ref="H651:L651" si="324">H652</f>
        <v>0</v>
      </c>
      <c r="I651" s="8">
        <f t="shared" si="324"/>
        <v>0</v>
      </c>
      <c r="J651" s="8">
        <f t="shared" si="324"/>
        <v>0</v>
      </c>
      <c r="K651" s="8">
        <f t="shared" si="324"/>
        <v>60000</v>
      </c>
      <c r="L651" s="8">
        <f t="shared" si="324"/>
        <v>0</v>
      </c>
    </row>
    <row r="652" spans="1:12" ht="25.5" x14ac:dyDescent="0.25">
      <c r="A652" s="6" t="s">
        <v>68</v>
      </c>
      <c r="B652" s="7">
        <v>709</v>
      </c>
      <c r="C652" s="10" t="s">
        <v>244</v>
      </c>
      <c r="D652" s="10" t="s">
        <v>32</v>
      </c>
      <c r="E652" s="10" t="s">
        <v>510</v>
      </c>
      <c r="F652" s="7">
        <v>600</v>
      </c>
      <c r="G652" s="8">
        <v>60000</v>
      </c>
      <c r="H652" s="8"/>
      <c r="I652" s="8"/>
      <c r="J652" s="8"/>
      <c r="K652" s="8">
        <f t="shared" ref="K652:L654" si="325">G652+I652</f>
        <v>60000</v>
      </c>
      <c r="L652" s="8">
        <f t="shared" si="325"/>
        <v>0</v>
      </c>
    </row>
    <row r="653" spans="1:12" ht="25.5" x14ac:dyDescent="0.25">
      <c r="A653" s="13" t="s">
        <v>109</v>
      </c>
      <c r="B653" s="7">
        <v>709</v>
      </c>
      <c r="C653" s="10" t="s">
        <v>244</v>
      </c>
      <c r="D653" s="10" t="s">
        <v>32</v>
      </c>
      <c r="E653" s="10" t="s">
        <v>511</v>
      </c>
      <c r="F653" s="7"/>
      <c r="G653" s="8">
        <f>G654</f>
        <v>1051700</v>
      </c>
      <c r="H653" s="8">
        <f t="shared" ref="H653:L653" si="326">H654</f>
        <v>0</v>
      </c>
      <c r="I653" s="8">
        <f t="shared" si="326"/>
        <v>0</v>
      </c>
      <c r="J653" s="8">
        <f t="shared" si="326"/>
        <v>0</v>
      </c>
      <c r="K653" s="8">
        <f t="shared" si="326"/>
        <v>1051700</v>
      </c>
      <c r="L653" s="8">
        <f t="shared" si="326"/>
        <v>0</v>
      </c>
    </row>
    <row r="654" spans="1:12" ht="25.5" x14ac:dyDescent="0.25">
      <c r="A654" s="6" t="s">
        <v>68</v>
      </c>
      <c r="B654" s="7">
        <v>709</v>
      </c>
      <c r="C654" s="10" t="s">
        <v>244</v>
      </c>
      <c r="D654" s="10" t="s">
        <v>32</v>
      </c>
      <c r="E654" s="10" t="s">
        <v>511</v>
      </c>
      <c r="F654" s="7">
        <v>600</v>
      </c>
      <c r="G654" s="8">
        <v>1051700</v>
      </c>
      <c r="H654" s="8"/>
      <c r="I654" s="8"/>
      <c r="J654" s="8"/>
      <c r="K654" s="8">
        <f t="shared" si="325"/>
        <v>1051700</v>
      </c>
      <c r="L654" s="8">
        <f t="shared" si="325"/>
        <v>0</v>
      </c>
    </row>
    <row r="655" spans="1:12" ht="25.5" x14ac:dyDescent="0.25">
      <c r="A655" s="6" t="s">
        <v>512</v>
      </c>
      <c r="B655" s="7">
        <v>709</v>
      </c>
      <c r="C655" s="10" t="s">
        <v>244</v>
      </c>
      <c r="D655" s="10" t="s">
        <v>32</v>
      </c>
      <c r="E655" s="10" t="s">
        <v>513</v>
      </c>
      <c r="F655" s="10"/>
      <c r="G655" s="8">
        <f>G660+G656+G658+G668+G662+G664+G666</f>
        <v>23758286</v>
      </c>
      <c r="H655" s="8">
        <f t="shared" ref="H655:L655" si="327">H660+H656+H658+H668+H662+H664+H666</f>
        <v>263443.59999999998</v>
      </c>
      <c r="I655" s="8">
        <f t="shared" si="327"/>
        <v>-134241.76999999999</v>
      </c>
      <c r="J655" s="8">
        <f t="shared" si="327"/>
        <v>0</v>
      </c>
      <c r="K655" s="8">
        <f t="shared" si="327"/>
        <v>23624044.23</v>
      </c>
      <c r="L655" s="8">
        <f t="shared" si="327"/>
        <v>263443.59999999998</v>
      </c>
    </row>
    <row r="656" spans="1:12" ht="51" x14ac:dyDescent="0.25">
      <c r="A656" s="6" t="s">
        <v>29</v>
      </c>
      <c r="B656" s="7">
        <v>709</v>
      </c>
      <c r="C656" s="10" t="s">
        <v>244</v>
      </c>
      <c r="D656" s="10" t="s">
        <v>32</v>
      </c>
      <c r="E656" s="10" t="s">
        <v>514</v>
      </c>
      <c r="F656" s="10"/>
      <c r="G656" s="8">
        <f t="shared" ref="G656:L656" si="328">G657</f>
        <v>411000</v>
      </c>
      <c r="H656" s="8">
        <f t="shared" si="328"/>
        <v>0</v>
      </c>
      <c r="I656" s="8">
        <f t="shared" si="328"/>
        <v>-14241.77</v>
      </c>
      <c r="J656" s="8">
        <f t="shared" si="328"/>
        <v>0</v>
      </c>
      <c r="K656" s="8">
        <f t="shared" si="328"/>
        <v>396758.23</v>
      </c>
      <c r="L656" s="8">
        <f t="shared" si="328"/>
        <v>0</v>
      </c>
    </row>
    <row r="657" spans="1:12" ht="25.5" x14ac:dyDescent="0.25">
      <c r="A657" s="6" t="s">
        <v>68</v>
      </c>
      <c r="B657" s="7">
        <v>709</v>
      </c>
      <c r="C657" s="10" t="s">
        <v>244</v>
      </c>
      <c r="D657" s="10" t="s">
        <v>32</v>
      </c>
      <c r="E657" s="10" t="s">
        <v>514</v>
      </c>
      <c r="F657" s="10" t="s">
        <v>172</v>
      </c>
      <c r="G657" s="8">
        <v>411000</v>
      </c>
      <c r="H657" s="8"/>
      <c r="I657" s="8">
        <v>-14241.77</v>
      </c>
      <c r="J657" s="8"/>
      <c r="K657" s="8">
        <f>G657+I657</f>
        <v>396758.23</v>
      </c>
      <c r="L657" s="8">
        <f>H657+J657</f>
        <v>0</v>
      </c>
    </row>
    <row r="658" spans="1:12" ht="51" x14ac:dyDescent="0.25">
      <c r="A658" s="6" t="s">
        <v>102</v>
      </c>
      <c r="B658" s="7">
        <v>709</v>
      </c>
      <c r="C658" s="10" t="s">
        <v>244</v>
      </c>
      <c r="D658" s="10" t="s">
        <v>32</v>
      </c>
      <c r="E658" s="10" t="s">
        <v>515</v>
      </c>
      <c r="F658" s="7"/>
      <c r="G658" s="8">
        <f t="shared" ref="G658:L658" si="329">G659</f>
        <v>263443.59999999998</v>
      </c>
      <c r="H658" s="8">
        <f t="shared" si="329"/>
        <v>263443.59999999998</v>
      </c>
      <c r="I658" s="8">
        <f t="shared" si="329"/>
        <v>0</v>
      </c>
      <c r="J658" s="8">
        <f t="shared" si="329"/>
        <v>0</v>
      </c>
      <c r="K658" s="8">
        <f t="shared" si="329"/>
        <v>263443.59999999998</v>
      </c>
      <c r="L658" s="8">
        <f t="shared" si="329"/>
        <v>263443.59999999998</v>
      </c>
    </row>
    <row r="659" spans="1:12" ht="25.5" x14ac:dyDescent="0.25">
      <c r="A659" s="6" t="s">
        <v>68</v>
      </c>
      <c r="B659" s="7">
        <v>709</v>
      </c>
      <c r="C659" s="10" t="s">
        <v>244</v>
      </c>
      <c r="D659" s="10" t="s">
        <v>32</v>
      </c>
      <c r="E659" s="10" t="s">
        <v>515</v>
      </c>
      <c r="F659" s="7">
        <v>600</v>
      </c>
      <c r="G659" s="8">
        <v>263443.59999999998</v>
      </c>
      <c r="H659" s="8">
        <v>263443.59999999998</v>
      </c>
      <c r="I659" s="8">
        <v>0</v>
      </c>
      <c r="J659" s="8">
        <v>0</v>
      </c>
      <c r="K659" s="8">
        <f>G659+I659</f>
        <v>263443.59999999998</v>
      </c>
      <c r="L659" s="8">
        <f>H659+J659</f>
        <v>263443.59999999998</v>
      </c>
    </row>
    <row r="660" spans="1:12" ht="38.25" x14ac:dyDescent="0.25">
      <c r="A660" s="13" t="s">
        <v>103</v>
      </c>
      <c r="B660" s="7">
        <v>709</v>
      </c>
      <c r="C660" s="10" t="s">
        <v>244</v>
      </c>
      <c r="D660" s="10" t="s">
        <v>32</v>
      </c>
      <c r="E660" s="10" t="s">
        <v>516</v>
      </c>
      <c r="F660" s="7"/>
      <c r="G660" s="8">
        <f t="shared" ref="G660:L660" si="330">G661</f>
        <v>16860116.77</v>
      </c>
      <c r="H660" s="8">
        <f t="shared" si="330"/>
        <v>0</v>
      </c>
      <c r="I660" s="8">
        <f t="shared" si="330"/>
        <v>0</v>
      </c>
      <c r="J660" s="8">
        <f t="shared" si="330"/>
        <v>0</v>
      </c>
      <c r="K660" s="8">
        <f t="shared" si="330"/>
        <v>16860116.77</v>
      </c>
      <c r="L660" s="8">
        <f t="shared" si="330"/>
        <v>0</v>
      </c>
    </row>
    <row r="661" spans="1:12" ht="25.5" x14ac:dyDescent="0.25">
      <c r="A661" s="6" t="s">
        <v>68</v>
      </c>
      <c r="B661" s="7">
        <v>709</v>
      </c>
      <c r="C661" s="10" t="s">
        <v>244</v>
      </c>
      <c r="D661" s="10" t="s">
        <v>32</v>
      </c>
      <c r="E661" s="10" t="s">
        <v>516</v>
      </c>
      <c r="F661" s="7">
        <v>600</v>
      </c>
      <c r="G661" s="8">
        <v>16860116.77</v>
      </c>
      <c r="H661" s="8"/>
      <c r="I661" s="8">
        <v>0</v>
      </c>
      <c r="J661" s="8"/>
      <c r="K661" s="8">
        <f>G661+I661</f>
        <v>16860116.77</v>
      </c>
      <c r="L661" s="8">
        <f>H661+J661</f>
        <v>0</v>
      </c>
    </row>
    <row r="662" spans="1:12" ht="25.5" x14ac:dyDescent="0.25">
      <c r="A662" s="13" t="s">
        <v>105</v>
      </c>
      <c r="B662" s="7">
        <v>709</v>
      </c>
      <c r="C662" s="10" t="s">
        <v>244</v>
      </c>
      <c r="D662" s="10" t="s">
        <v>32</v>
      </c>
      <c r="E662" s="10" t="s">
        <v>517</v>
      </c>
      <c r="F662" s="7"/>
      <c r="G662" s="8">
        <f>G663</f>
        <v>1271100</v>
      </c>
      <c r="H662" s="8">
        <f t="shared" ref="H662:L662" si="331">H663</f>
        <v>0</v>
      </c>
      <c r="I662" s="8">
        <f t="shared" si="331"/>
        <v>0</v>
      </c>
      <c r="J662" s="8">
        <f t="shared" si="331"/>
        <v>0</v>
      </c>
      <c r="K662" s="8">
        <f t="shared" si="331"/>
        <v>1271100</v>
      </c>
      <c r="L662" s="8">
        <f t="shared" si="331"/>
        <v>0</v>
      </c>
    </row>
    <row r="663" spans="1:12" ht="25.5" x14ac:dyDescent="0.25">
      <c r="A663" s="6" t="s">
        <v>68</v>
      </c>
      <c r="B663" s="7">
        <v>709</v>
      </c>
      <c r="C663" s="10" t="s">
        <v>244</v>
      </c>
      <c r="D663" s="10" t="s">
        <v>32</v>
      </c>
      <c r="E663" s="10" t="s">
        <v>517</v>
      </c>
      <c r="F663" s="7">
        <v>600</v>
      </c>
      <c r="G663" s="8">
        <v>1271100</v>
      </c>
      <c r="H663" s="8"/>
      <c r="I663" s="8"/>
      <c r="J663" s="8"/>
      <c r="K663" s="8">
        <f t="shared" ref="K663:L667" si="332">G663+I663</f>
        <v>1271100</v>
      </c>
      <c r="L663" s="8">
        <f t="shared" si="332"/>
        <v>0</v>
      </c>
    </row>
    <row r="664" spans="1:12" ht="25.5" x14ac:dyDescent="0.25">
      <c r="A664" s="13" t="s">
        <v>107</v>
      </c>
      <c r="B664" s="7">
        <v>709</v>
      </c>
      <c r="C664" s="10" t="s">
        <v>244</v>
      </c>
      <c r="D664" s="10" t="s">
        <v>32</v>
      </c>
      <c r="E664" s="10" t="s">
        <v>518</v>
      </c>
      <c r="F664" s="7"/>
      <c r="G664" s="8">
        <f>G665</f>
        <v>468300</v>
      </c>
      <c r="H664" s="8">
        <f t="shared" ref="H664:L664" si="333">H665</f>
        <v>0</v>
      </c>
      <c r="I664" s="8">
        <f t="shared" si="333"/>
        <v>0</v>
      </c>
      <c r="J664" s="8">
        <f t="shared" si="333"/>
        <v>0</v>
      </c>
      <c r="K664" s="8">
        <f t="shared" si="333"/>
        <v>468300</v>
      </c>
      <c r="L664" s="8">
        <f t="shared" si="333"/>
        <v>0</v>
      </c>
    </row>
    <row r="665" spans="1:12" ht="25.5" x14ac:dyDescent="0.25">
      <c r="A665" s="6" t="s">
        <v>68</v>
      </c>
      <c r="B665" s="7">
        <v>709</v>
      </c>
      <c r="C665" s="10" t="s">
        <v>244</v>
      </c>
      <c r="D665" s="10" t="s">
        <v>32</v>
      </c>
      <c r="E665" s="10" t="s">
        <v>518</v>
      </c>
      <c r="F665" s="7">
        <v>600</v>
      </c>
      <c r="G665" s="8">
        <v>468300</v>
      </c>
      <c r="H665" s="8"/>
      <c r="I665" s="8"/>
      <c r="J665" s="8"/>
      <c r="K665" s="8">
        <f t="shared" si="332"/>
        <v>468300</v>
      </c>
      <c r="L665" s="8">
        <f t="shared" si="332"/>
        <v>0</v>
      </c>
    </row>
    <row r="666" spans="1:12" ht="25.5" x14ac:dyDescent="0.25">
      <c r="A666" s="13" t="s">
        <v>109</v>
      </c>
      <c r="B666" s="7">
        <v>709</v>
      </c>
      <c r="C666" s="10" t="s">
        <v>244</v>
      </c>
      <c r="D666" s="10" t="s">
        <v>32</v>
      </c>
      <c r="E666" s="10" t="s">
        <v>519</v>
      </c>
      <c r="F666" s="7"/>
      <c r="G666" s="8">
        <f>G667</f>
        <v>4334200</v>
      </c>
      <c r="H666" s="8">
        <f t="shared" ref="H666:L666" si="334">H667</f>
        <v>0</v>
      </c>
      <c r="I666" s="8">
        <f t="shared" si="334"/>
        <v>-120000</v>
      </c>
      <c r="J666" s="8">
        <f t="shared" si="334"/>
        <v>0</v>
      </c>
      <c r="K666" s="8">
        <f t="shared" si="334"/>
        <v>4214200</v>
      </c>
      <c r="L666" s="8">
        <f t="shared" si="334"/>
        <v>0</v>
      </c>
    </row>
    <row r="667" spans="1:12" ht="25.5" x14ac:dyDescent="0.25">
      <c r="A667" s="6" t="s">
        <v>68</v>
      </c>
      <c r="B667" s="7">
        <v>709</v>
      </c>
      <c r="C667" s="10" t="s">
        <v>244</v>
      </c>
      <c r="D667" s="10" t="s">
        <v>32</v>
      </c>
      <c r="E667" s="10" t="s">
        <v>519</v>
      </c>
      <c r="F667" s="7">
        <v>600</v>
      </c>
      <c r="G667" s="8">
        <v>4334200</v>
      </c>
      <c r="H667" s="8"/>
      <c r="I667" s="8">
        <v>-120000</v>
      </c>
      <c r="J667" s="8"/>
      <c r="K667" s="8">
        <f t="shared" si="332"/>
        <v>4214200</v>
      </c>
      <c r="L667" s="8">
        <f t="shared" si="332"/>
        <v>0</v>
      </c>
    </row>
    <row r="668" spans="1:12" ht="38.25" x14ac:dyDescent="0.25">
      <c r="A668" s="6" t="s">
        <v>117</v>
      </c>
      <c r="B668" s="7">
        <v>709</v>
      </c>
      <c r="C668" s="10" t="s">
        <v>244</v>
      </c>
      <c r="D668" s="10" t="s">
        <v>32</v>
      </c>
      <c r="E668" s="10" t="s">
        <v>520</v>
      </c>
      <c r="F668" s="7"/>
      <c r="G668" s="8">
        <f t="shared" ref="G668:L668" si="335">G669</f>
        <v>150125.63</v>
      </c>
      <c r="H668" s="8">
        <f t="shared" si="335"/>
        <v>0</v>
      </c>
      <c r="I668" s="8">
        <f t="shared" si="335"/>
        <v>0</v>
      </c>
      <c r="J668" s="8">
        <f t="shared" si="335"/>
        <v>0</v>
      </c>
      <c r="K668" s="8">
        <f t="shared" si="335"/>
        <v>150125.63</v>
      </c>
      <c r="L668" s="8">
        <f t="shared" si="335"/>
        <v>0</v>
      </c>
    </row>
    <row r="669" spans="1:12" ht="25.5" x14ac:dyDescent="0.25">
      <c r="A669" s="6" t="s">
        <v>68</v>
      </c>
      <c r="B669" s="7">
        <v>709</v>
      </c>
      <c r="C669" s="10" t="s">
        <v>244</v>
      </c>
      <c r="D669" s="10" t="s">
        <v>32</v>
      </c>
      <c r="E669" s="10" t="s">
        <v>520</v>
      </c>
      <c r="F669" s="7">
        <v>600</v>
      </c>
      <c r="G669" s="8">
        <v>150125.63</v>
      </c>
      <c r="H669" s="8"/>
      <c r="I669" s="8">
        <v>0</v>
      </c>
      <c r="J669" s="8"/>
      <c r="K669" s="8">
        <f>G669+I669</f>
        <v>150125.63</v>
      </c>
      <c r="L669" s="8">
        <f>H669+J669</f>
        <v>0</v>
      </c>
    </row>
    <row r="670" spans="1:12" x14ac:dyDescent="0.25">
      <c r="A670" s="6" t="s">
        <v>270</v>
      </c>
      <c r="B670" s="7">
        <v>709</v>
      </c>
      <c r="C670" s="10" t="s">
        <v>271</v>
      </c>
      <c r="D670" s="10"/>
      <c r="E670" s="10"/>
      <c r="F670" s="7"/>
      <c r="G670" s="8">
        <f>G671</f>
        <v>2038779.1100000003</v>
      </c>
      <c r="H670" s="8">
        <f t="shared" ref="H670" si="336">H671</f>
        <v>0</v>
      </c>
      <c r="I670" s="8">
        <f>I671</f>
        <v>0</v>
      </c>
      <c r="J670" s="8">
        <f t="shared" ref="J670:L670" si="337">J671</f>
        <v>0</v>
      </c>
      <c r="K670" s="8">
        <f>K671</f>
        <v>2038779.1100000003</v>
      </c>
      <c r="L670" s="8">
        <f t="shared" si="337"/>
        <v>0</v>
      </c>
    </row>
    <row r="671" spans="1:12" x14ac:dyDescent="0.25">
      <c r="A671" s="6" t="s">
        <v>272</v>
      </c>
      <c r="B671" s="7">
        <v>709</v>
      </c>
      <c r="C671" s="10" t="s">
        <v>271</v>
      </c>
      <c r="D671" s="10" t="s">
        <v>53</v>
      </c>
      <c r="E671" s="10"/>
      <c r="F671" s="7"/>
      <c r="G671" s="8">
        <f t="shared" ref="G671:H671" si="338">G672+G678</f>
        <v>2038779.1100000003</v>
      </c>
      <c r="H671" s="8">
        <f t="shared" si="338"/>
        <v>0</v>
      </c>
      <c r="I671" s="8">
        <f>I672+I678</f>
        <v>0</v>
      </c>
      <c r="J671" s="8">
        <f t="shared" ref="J671:L671" si="339">J672+J678</f>
        <v>0</v>
      </c>
      <c r="K671" s="8">
        <f t="shared" si="339"/>
        <v>2038779.1100000003</v>
      </c>
      <c r="L671" s="8">
        <f t="shared" si="339"/>
        <v>0</v>
      </c>
    </row>
    <row r="672" spans="1:12" ht="25.5" x14ac:dyDescent="0.25">
      <c r="A672" s="9" t="s">
        <v>60</v>
      </c>
      <c r="B672" s="7">
        <v>709</v>
      </c>
      <c r="C672" s="10" t="s">
        <v>271</v>
      </c>
      <c r="D672" s="10" t="s">
        <v>53</v>
      </c>
      <c r="E672" s="10" t="s">
        <v>61</v>
      </c>
      <c r="F672" s="7"/>
      <c r="G672" s="8">
        <f>G673</f>
        <v>560515.80000000005</v>
      </c>
      <c r="H672" s="8">
        <f t="shared" ref="H672:L674" si="340">H673</f>
        <v>0</v>
      </c>
      <c r="I672" s="8">
        <f t="shared" si="340"/>
        <v>0</v>
      </c>
      <c r="J672" s="8">
        <f t="shared" si="340"/>
        <v>0</v>
      </c>
      <c r="K672" s="8">
        <f>K673</f>
        <v>560515.80000000005</v>
      </c>
      <c r="L672" s="8">
        <f t="shared" si="340"/>
        <v>0</v>
      </c>
    </row>
    <row r="673" spans="1:12" ht="38.25" x14ac:dyDescent="0.25">
      <c r="A673" s="6" t="s">
        <v>273</v>
      </c>
      <c r="B673" s="7">
        <v>709</v>
      </c>
      <c r="C673" s="10" t="s">
        <v>271</v>
      </c>
      <c r="D673" s="10" t="s">
        <v>53</v>
      </c>
      <c r="E673" s="10" t="s">
        <v>274</v>
      </c>
      <c r="F673" s="7"/>
      <c r="G673" s="8">
        <f>G674</f>
        <v>560515.80000000005</v>
      </c>
      <c r="H673" s="8">
        <f t="shared" si="340"/>
        <v>0</v>
      </c>
      <c r="I673" s="8">
        <f t="shared" si="340"/>
        <v>0</v>
      </c>
      <c r="J673" s="8">
        <f t="shared" si="340"/>
        <v>0</v>
      </c>
      <c r="K673" s="8">
        <f t="shared" si="340"/>
        <v>560515.80000000005</v>
      </c>
      <c r="L673" s="8">
        <f t="shared" si="340"/>
        <v>0</v>
      </c>
    </row>
    <row r="674" spans="1:12" ht="38.25" x14ac:dyDescent="0.25">
      <c r="A674" s="6" t="s">
        <v>275</v>
      </c>
      <c r="B674" s="7">
        <v>709</v>
      </c>
      <c r="C674" s="10" t="s">
        <v>271</v>
      </c>
      <c r="D674" s="10" t="s">
        <v>53</v>
      </c>
      <c r="E674" s="10" t="s">
        <v>276</v>
      </c>
      <c r="F674" s="7"/>
      <c r="G674" s="8">
        <f>G675</f>
        <v>560515.80000000005</v>
      </c>
      <c r="H674" s="8">
        <f t="shared" si="340"/>
        <v>0</v>
      </c>
      <c r="I674" s="8">
        <f t="shared" si="340"/>
        <v>0</v>
      </c>
      <c r="J674" s="8">
        <f t="shared" si="340"/>
        <v>0</v>
      </c>
      <c r="K674" s="8">
        <f t="shared" si="340"/>
        <v>560515.80000000005</v>
      </c>
      <c r="L674" s="8">
        <f t="shared" si="340"/>
        <v>0</v>
      </c>
    </row>
    <row r="675" spans="1:12" x14ac:dyDescent="0.25">
      <c r="A675" s="12" t="s">
        <v>86</v>
      </c>
      <c r="B675" s="7">
        <v>709</v>
      </c>
      <c r="C675" s="10" t="s">
        <v>271</v>
      </c>
      <c r="D675" s="10" t="s">
        <v>53</v>
      </c>
      <c r="E675" s="10" t="s">
        <v>277</v>
      </c>
      <c r="F675" s="7"/>
      <c r="G675" s="8">
        <f>SUM(G676:G677)</f>
        <v>560515.80000000005</v>
      </c>
      <c r="H675" s="8">
        <f t="shared" ref="H675" si="341">SUM(H676:H677)</f>
        <v>0</v>
      </c>
      <c r="I675" s="8">
        <f>SUM(I676:I677)</f>
        <v>0</v>
      </c>
      <c r="J675" s="8">
        <f t="shared" ref="J675:L675" si="342">SUM(J676:J677)</f>
        <v>0</v>
      </c>
      <c r="K675" s="8">
        <f t="shared" si="342"/>
        <v>560515.80000000005</v>
      </c>
      <c r="L675" s="8">
        <f t="shared" si="342"/>
        <v>0</v>
      </c>
    </row>
    <row r="676" spans="1:12" ht="51" x14ac:dyDescent="0.25">
      <c r="A676" s="6" t="s">
        <v>25</v>
      </c>
      <c r="B676" s="7">
        <v>709</v>
      </c>
      <c r="C676" s="10" t="s">
        <v>271</v>
      </c>
      <c r="D676" s="10" t="s">
        <v>53</v>
      </c>
      <c r="E676" s="10" t="s">
        <v>277</v>
      </c>
      <c r="F676" s="7">
        <v>100</v>
      </c>
      <c r="G676" s="8">
        <v>15600</v>
      </c>
      <c r="H676" s="8"/>
      <c r="I676" s="8">
        <v>0</v>
      </c>
      <c r="J676" s="8"/>
      <c r="K676" s="8">
        <f>G676+I676</f>
        <v>15600</v>
      </c>
      <c r="L676" s="8">
        <f>H676+J676</f>
        <v>0</v>
      </c>
    </row>
    <row r="677" spans="1:12" ht="25.5" x14ac:dyDescent="0.25">
      <c r="A677" s="6" t="s">
        <v>28</v>
      </c>
      <c r="B677" s="7">
        <v>709</v>
      </c>
      <c r="C677" s="10" t="s">
        <v>271</v>
      </c>
      <c r="D677" s="10" t="s">
        <v>53</v>
      </c>
      <c r="E677" s="10" t="s">
        <v>277</v>
      </c>
      <c r="F677" s="7">
        <v>200</v>
      </c>
      <c r="G677" s="8">
        <v>544915.80000000005</v>
      </c>
      <c r="H677" s="8"/>
      <c r="I677" s="8">
        <v>0</v>
      </c>
      <c r="J677" s="8"/>
      <c r="K677" s="8">
        <f>G677+I677</f>
        <v>544915.80000000005</v>
      </c>
      <c r="L677" s="8">
        <f>H677+J677</f>
        <v>0</v>
      </c>
    </row>
    <row r="678" spans="1:12" x14ac:dyDescent="0.25">
      <c r="A678" s="11" t="s">
        <v>19</v>
      </c>
      <c r="B678" s="7">
        <v>709</v>
      </c>
      <c r="C678" s="10" t="s">
        <v>271</v>
      </c>
      <c r="D678" s="10" t="s">
        <v>53</v>
      </c>
      <c r="E678" s="10" t="s">
        <v>20</v>
      </c>
      <c r="F678" s="7"/>
      <c r="G678" s="8">
        <f t="shared" ref="G678:L678" si="343">G679</f>
        <v>1478263.3100000003</v>
      </c>
      <c r="H678" s="8">
        <f t="shared" si="343"/>
        <v>0</v>
      </c>
      <c r="I678" s="8">
        <f t="shared" si="343"/>
        <v>0</v>
      </c>
      <c r="J678" s="8">
        <f t="shared" si="343"/>
        <v>0</v>
      </c>
      <c r="K678" s="8">
        <f t="shared" si="343"/>
        <v>1478263.3100000003</v>
      </c>
      <c r="L678" s="8">
        <f t="shared" si="343"/>
        <v>0</v>
      </c>
    </row>
    <row r="679" spans="1:12" ht="25.5" x14ac:dyDescent="0.25">
      <c r="A679" s="12" t="s">
        <v>99</v>
      </c>
      <c r="B679" s="7">
        <v>709</v>
      </c>
      <c r="C679" s="10" t="s">
        <v>271</v>
      </c>
      <c r="D679" s="10" t="s">
        <v>53</v>
      </c>
      <c r="E679" s="10" t="s">
        <v>100</v>
      </c>
      <c r="F679" s="7"/>
      <c r="G679" s="8">
        <f t="shared" ref="G679:H679" si="344">G680+G682+G684</f>
        <v>1478263.3100000003</v>
      </c>
      <c r="H679" s="8">
        <f t="shared" si="344"/>
        <v>0</v>
      </c>
      <c r="I679" s="8">
        <f>I680+I682+I684</f>
        <v>0</v>
      </c>
      <c r="J679" s="8">
        <f t="shared" ref="J679:L679" si="345">J680+J682+J684</f>
        <v>0</v>
      </c>
      <c r="K679" s="8">
        <f t="shared" si="345"/>
        <v>1478263.3100000003</v>
      </c>
      <c r="L679" s="8">
        <f t="shared" si="345"/>
        <v>0</v>
      </c>
    </row>
    <row r="680" spans="1:12" ht="38.25" x14ac:dyDescent="0.25">
      <c r="A680" s="13" t="s">
        <v>103</v>
      </c>
      <c r="B680" s="7">
        <v>709</v>
      </c>
      <c r="C680" s="10" t="s">
        <v>271</v>
      </c>
      <c r="D680" s="10" t="s">
        <v>53</v>
      </c>
      <c r="E680" s="10" t="s">
        <v>104</v>
      </c>
      <c r="F680" s="7"/>
      <c r="G680" s="8">
        <f t="shared" ref="G680:L680" si="346">G681</f>
        <v>1396312.87</v>
      </c>
      <c r="H680" s="8">
        <f t="shared" si="346"/>
        <v>0</v>
      </c>
      <c r="I680" s="8">
        <f t="shared" si="346"/>
        <v>0</v>
      </c>
      <c r="J680" s="8">
        <f t="shared" si="346"/>
        <v>0</v>
      </c>
      <c r="K680" s="8">
        <f t="shared" si="346"/>
        <v>1396312.87</v>
      </c>
      <c r="L680" s="8">
        <f t="shared" si="346"/>
        <v>0</v>
      </c>
    </row>
    <row r="681" spans="1:12" ht="25.5" x14ac:dyDescent="0.25">
      <c r="A681" s="6" t="s">
        <v>68</v>
      </c>
      <c r="B681" s="7">
        <v>709</v>
      </c>
      <c r="C681" s="10" t="s">
        <v>271</v>
      </c>
      <c r="D681" s="10" t="s">
        <v>53</v>
      </c>
      <c r="E681" s="10" t="s">
        <v>104</v>
      </c>
      <c r="F681" s="7">
        <v>600</v>
      </c>
      <c r="G681" s="8">
        <v>1396312.87</v>
      </c>
      <c r="H681" s="8"/>
      <c r="I681" s="8"/>
      <c r="J681" s="8"/>
      <c r="K681" s="8">
        <f>G681+I681</f>
        <v>1396312.87</v>
      </c>
      <c r="L681" s="8">
        <f>H681+J681</f>
        <v>0</v>
      </c>
    </row>
    <row r="682" spans="1:12" ht="25.5" x14ac:dyDescent="0.25">
      <c r="A682" s="13" t="s">
        <v>107</v>
      </c>
      <c r="B682" s="7">
        <v>709</v>
      </c>
      <c r="C682" s="10" t="s">
        <v>271</v>
      </c>
      <c r="D682" s="10" t="s">
        <v>53</v>
      </c>
      <c r="E682" s="10" t="s">
        <v>108</v>
      </c>
      <c r="F682" s="7"/>
      <c r="G682" s="8">
        <f t="shared" ref="G682:L682" si="347">G683</f>
        <v>52086.12</v>
      </c>
      <c r="H682" s="8">
        <f t="shared" si="347"/>
        <v>0</v>
      </c>
      <c r="I682" s="8">
        <f t="shared" si="347"/>
        <v>0</v>
      </c>
      <c r="J682" s="8">
        <f t="shared" si="347"/>
        <v>0</v>
      </c>
      <c r="K682" s="8">
        <f t="shared" si="347"/>
        <v>52086.12</v>
      </c>
      <c r="L682" s="8">
        <f t="shared" si="347"/>
        <v>0</v>
      </c>
    </row>
    <row r="683" spans="1:12" ht="25.5" x14ac:dyDescent="0.25">
      <c r="A683" s="6" t="s">
        <v>68</v>
      </c>
      <c r="B683" s="7">
        <v>709</v>
      </c>
      <c r="C683" s="10" t="s">
        <v>271</v>
      </c>
      <c r="D683" s="10" t="s">
        <v>53</v>
      </c>
      <c r="E683" s="10" t="s">
        <v>108</v>
      </c>
      <c r="F683" s="7">
        <v>600</v>
      </c>
      <c r="G683" s="8">
        <v>52086.12</v>
      </c>
      <c r="H683" s="8"/>
      <c r="I683" s="8"/>
      <c r="J683" s="8"/>
      <c r="K683" s="8">
        <f t="shared" ref="K683:L683" si="348">G683+I683</f>
        <v>52086.12</v>
      </c>
      <c r="L683" s="8">
        <f t="shared" si="348"/>
        <v>0</v>
      </c>
    </row>
    <row r="684" spans="1:12" ht="25.5" x14ac:dyDescent="0.25">
      <c r="A684" s="13" t="s">
        <v>109</v>
      </c>
      <c r="B684" s="7">
        <v>709</v>
      </c>
      <c r="C684" s="10" t="s">
        <v>271</v>
      </c>
      <c r="D684" s="10" t="s">
        <v>53</v>
      </c>
      <c r="E684" s="10" t="s">
        <v>110</v>
      </c>
      <c r="F684" s="7"/>
      <c r="G684" s="8">
        <f t="shared" ref="G684:L684" si="349">G685</f>
        <v>29864.32</v>
      </c>
      <c r="H684" s="8">
        <f t="shared" si="349"/>
        <v>0</v>
      </c>
      <c r="I684" s="8">
        <f t="shared" si="349"/>
        <v>0</v>
      </c>
      <c r="J684" s="8">
        <f t="shared" si="349"/>
        <v>0</v>
      </c>
      <c r="K684" s="8">
        <f t="shared" si="349"/>
        <v>29864.32</v>
      </c>
      <c r="L684" s="8">
        <f t="shared" si="349"/>
        <v>0</v>
      </c>
    </row>
    <row r="685" spans="1:12" ht="25.5" x14ac:dyDescent="0.25">
      <c r="A685" s="6" t="s">
        <v>68</v>
      </c>
      <c r="B685" s="7">
        <v>709</v>
      </c>
      <c r="C685" s="10" t="s">
        <v>271</v>
      </c>
      <c r="D685" s="10" t="s">
        <v>53</v>
      </c>
      <c r="E685" s="10" t="s">
        <v>110</v>
      </c>
      <c r="F685" s="7">
        <v>600</v>
      </c>
      <c r="G685" s="8">
        <v>29864.32</v>
      </c>
      <c r="H685" s="8"/>
      <c r="I685" s="8"/>
      <c r="J685" s="8"/>
      <c r="K685" s="8">
        <f t="shared" ref="K685:L685" si="350">G685+I685</f>
        <v>29864.32</v>
      </c>
      <c r="L685" s="8">
        <f t="shared" si="350"/>
        <v>0</v>
      </c>
    </row>
    <row r="686" spans="1:12" x14ac:dyDescent="0.25">
      <c r="A686" s="6" t="s">
        <v>285</v>
      </c>
      <c r="B686" s="7">
        <v>709</v>
      </c>
      <c r="C686" s="10" t="s">
        <v>177</v>
      </c>
      <c r="D686" s="10"/>
      <c r="E686" s="10"/>
      <c r="F686" s="7"/>
      <c r="G686" s="8">
        <f>G687+G696</f>
        <v>11014952</v>
      </c>
      <c r="H686" s="8">
        <f t="shared" ref="H686" si="351">H687+H696</f>
        <v>0</v>
      </c>
      <c r="I686" s="8">
        <f>I687+I696</f>
        <v>0</v>
      </c>
      <c r="J686" s="8">
        <f t="shared" ref="J686:L686" si="352">J687+J696</f>
        <v>0</v>
      </c>
      <c r="K686" s="8">
        <f t="shared" si="352"/>
        <v>11014952</v>
      </c>
      <c r="L686" s="8">
        <f t="shared" si="352"/>
        <v>0</v>
      </c>
    </row>
    <row r="687" spans="1:12" x14ac:dyDescent="0.25">
      <c r="A687" s="6" t="s">
        <v>286</v>
      </c>
      <c r="B687" s="7">
        <v>709</v>
      </c>
      <c r="C687" s="10" t="s">
        <v>177</v>
      </c>
      <c r="D687" s="10" t="s">
        <v>16</v>
      </c>
      <c r="E687" s="10"/>
      <c r="F687" s="7"/>
      <c r="G687" s="8">
        <f t="shared" ref="G687:L688" si="353">G688</f>
        <v>843080</v>
      </c>
      <c r="H687" s="8">
        <f t="shared" si="353"/>
        <v>0</v>
      </c>
      <c r="I687" s="8">
        <f t="shared" si="353"/>
        <v>0</v>
      </c>
      <c r="J687" s="8">
        <f t="shared" si="353"/>
        <v>0</v>
      </c>
      <c r="K687" s="8">
        <f t="shared" si="353"/>
        <v>843080</v>
      </c>
      <c r="L687" s="8">
        <f t="shared" si="353"/>
        <v>0</v>
      </c>
    </row>
    <row r="688" spans="1:12" x14ac:dyDescent="0.25">
      <c r="A688" s="11" t="s">
        <v>19</v>
      </c>
      <c r="B688" s="7">
        <v>709</v>
      </c>
      <c r="C688" s="10" t="s">
        <v>177</v>
      </c>
      <c r="D688" s="10" t="s">
        <v>16</v>
      </c>
      <c r="E688" s="10" t="s">
        <v>20</v>
      </c>
      <c r="F688" s="7"/>
      <c r="G688" s="8">
        <f t="shared" si="353"/>
        <v>843080</v>
      </c>
      <c r="H688" s="8">
        <f t="shared" si="353"/>
        <v>0</v>
      </c>
      <c r="I688" s="8">
        <f t="shared" si="353"/>
        <v>0</v>
      </c>
      <c r="J688" s="8">
        <f t="shared" si="353"/>
        <v>0</v>
      </c>
      <c r="K688" s="8">
        <f t="shared" si="353"/>
        <v>843080</v>
      </c>
      <c r="L688" s="8">
        <f t="shared" si="353"/>
        <v>0</v>
      </c>
    </row>
    <row r="689" spans="1:12" ht="25.5" x14ac:dyDescent="0.25">
      <c r="A689" s="12" t="s">
        <v>99</v>
      </c>
      <c r="B689" s="7">
        <v>709</v>
      </c>
      <c r="C689" s="10" t="s">
        <v>177</v>
      </c>
      <c r="D689" s="10" t="s">
        <v>16</v>
      </c>
      <c r="E689" s="10" t="s">
        <v>100</v>
      </c>
      <c r="F689" s="7"/>
      <c r="G689" s="8">
        <f>G690+G692+G694</f>
        <v>843080</v>
      </c>
      <c r="H689" s="8">
        <f t="shared" ref="H689" si="354">H690+H692+H694</f>
        <v>0</v>
      </c>
      <c r="I689" s="8">
        <f>I690+I692+I694</f>
        <v>0</v>
      </c>
      <c r="J689" s="8">
        <f t="shared" ref="J689:L689" si="355">J690+J692+J694</f>
        <v>0</v>
      </c>
      <c r="K689" s="8">
        <f t="shared" si="355"/>
        <v>843080</v>
      </c>
      <c r="L689" s="8">
        <f t="shared" si="355"/>
        <v>0</v>
      </c>
    </row>
    <row r="690" spans="1:12" ht="38.25" x14ac:dyDescent="0.25">
      <c r="A690" s="13" t="s">
        <v>103</v>
      </c>
      <c r="B690" s="7">
        <v>709</v>
      </c>
      <c r="C690" s="10" t="s">
        <v>177</v>
      </c>
      <c r="D690" s="10" t="s">
        <v>16</v>
      </c>
      <c r="E690" s="10" t="s">
        <v>104</v>
      </c>
      <c r="F690" s="7"/>
      <c r="G690" s="8">
        <f t="shared" ref="G690:L690" si="356">G691</f>
        <v>797200</v>
      </c>
      <c r="H690" s="8">
        <f t="shared" si="356"/>
        <v>0</v>
      </c>
      <c r="I690" s="8">
        <f t="shared" si="356"/>
        <v>0</v>
      </c>
      <c r="J690" s="8">
        <f t="shared" si="356"/>
        <v>0</v>
      </c>
      <c r="K690" s="8">
        <f t="shared" si="356"/>
        <v>797200</v>
      </c>
      <c r="L690" s="8">
        <f t="shared" si="356"/>
        <v>0</v>
      </c>
    </row>
    <row r="691" spans="1:12" ht="25.5" x14ac:dyDescent="0.25">
      <c r="A691" s="6" t="s">
        <v>68</v>
      </c>
      <c r="B691" s="7">
        <v>709</v>
      </c>
      <c r="C691" s="10" t="s">
        <v>177</v>
      </c>
      <c r="D691" s="10" t="s">
        <v>16</v>
      </c>
      <c r="E691" s="10" t="s">
        <v>104</v>
      </c>
      <c r="F691" s="7">
        <v>600</v>
      </c>
      <c r="G691" s="8">
        <v>797200</v>
      </c>
      <c r="H691" s="8"/>
      <c r="I691" s="8"/>
      <c r="J691" s="8"/>
      <c r="K691" s="8">
        <f>G691+I691</f>
        <v>797200</v>
      </c>
      <c r="L691" s="8">
        <f>H691+J691</f>
        <v>0</v>
      </c>
    </row>
    <row r="692" spans="1:12" ht="25.5" x14ac:dyDescent="0.25">
      <c r="A692" s="13" t="s">
        <v>107</v>
      </c>
      <c r="B692" s="7">
        <v>709</v>
      </c>
      <c r="C692" s="10" t="s">
        <v>177</v>
      </c>
      <c r="D692" s="10" t="s">
        <v>16</v>
      </c>
      <c r="E692" s="10" t="s">
        <v>108</v>
      </c>
      <c r="F692" s="7"/>
      <c r="G692" s="8">
        <f t="shared" ref="G692:L692" si="357">G693</f>
        <v>29160</v>
      </c>
      <c r="H692" s="8">
        <f t="shared" si="357"/>
        <v>0</v>
      </c>
      <c r="I692" s="8">
        <f t="shared" si="357"/>
        <v>0</v>
      </c>
      <c r="J692" s="8">
        <f t="shared" si="357"/>
        <v>0</v>
      </c>
      <c r="K692" s="8">
        <f t="shared" si="357"/>
        <v>29160</v>
      </c>
      <c r="L692" s="8">
        <f t="shared" si="357"/>
        <v>0</v>
      </c>
    </row>
    <row r="693" spans="1:12" ht="25.5" x14ac:dyDescent="0.25">
      <c r="A693" s="6" t="s">
        <v>68</v>
      </c>
      <c r="B693" s="7">
        <v>709</v>
      </c>
      <c r="C693" s="10" t="s">
        <v>177</v>
      </c>
      <c r="D693" s="10" t="s">
        <v>16</v>
      </c>
      <c r="E693" s="10" t="s">
        <v>108</v>
      </c>
      <c r="F693" s="7">
        <v>600</v>
      </c>
      <c r="G693" s="8">
        <v>29160</v>
      </c>
      <c r="H693" s="8"/>
      <c r="I693" s="8"/>
      <c r="J693" s="8"/>
      <c r="K693" s="8">
        <f t="shared" ref="K693:L693" si="358">G693+I693</f>
        <v>29160</v>
      </c>
      <c r="L693" s="8">
        <f t="shared" si="358"/>
        <v>0</v>
      </c>
    </row>
    <row r="694" spans="1:12" ht="25.5" x14ac:dyDescent="0.25">
      <c r="A694" s="13" t="s">
        <v>109</v>
      </c>
      <c r="B694" s="7">
        <v>709</v>
      </c>
      <c r="C694" s="10" t="s">
        <v>177</v>
      </c>
      <c r="D694" s="10" t="s">
        <v>16</v>
      </c>
      <c r="E694" s="10" t="s">
        <v>110</v>
      </c>
      <c r="F694" s="7"/>
      <c r="G694" s="8">
        <f t="shared" ref="G694:L694" si="359">G695</f>
        <v>16720</v>
      </c>
      <c r="H694" s="8">
        <f t="shared" si="359"/>
        <v>0</v>
      </c>
      <c r="I694" s="8">
        <f t="shared" si="359"/>
        <v>0</v>
      </c>
      <c r="J694" s="8">
        <f t="shared" si="359"/>
        <v>0</v>
      </c>
      <c r="K694" s="8">
        <f t="shared" si="359"/>
        <v>16720</v>
      </c>
      <c r="L694" s="8">
        <f t="shared" si="359"/>
        <v>0</v>
      </c>
    </row>
    <row r="695" spans="1:12" ht="25.5" x14ac:dyDescent="0.25">
      <c r="A695" s="6" t="s">
        <v>68</v>
      </c>
      <c r="B695" s="7">
        <v>709</v>
      </c>
      <c r="C695" s="10" t="s">
        <v>177</v>
      </c>
      <c r="D695" s="10" t="s">
        <v>16</v>
      </c>
      <c r="E695" s="10" t="s">
        <v>110</v>
      </c>
      <c r="F695" s="7">
        <v>600</v>
      </c>
      <c r="G695" s="8">
        <v>16720</v>
      </c>
      <c r="H695" s="8"/>
      <c r="I695" s="8"/>
      <c r="J695" s="8"/>
      <c r="K695" s="8">
        <f t="shared" ref="K695:L695" si="360">G695+I695</f>
        <v>16720</v>
      </c>
      <c r="L695" s="8">
        <f t="shared" si="360"/>
        <v>0</v>
      </c>
    </row>
    <row r="696" spans="1:12" x14ac:dyDescent="0.25">
      <c r="A696" s="6" t="s">
        <v>287</v>
      </c>
      <c r="B696" s="7">
        <v>709</v>
      </c>
      <c r="C696" s="10" t="s">
        <v>177</v>
      </c>
      <c r="D696" s="10" t="s">
        <v>18</v>
      </c>
      <c r="E696" s="10"/>
      <c r="F696" s="7"/>
      <c r="G696" s="8">
        <f t="shared" ref="G696:L697" si="361">G697</f>
        <v>10171872</v>
      </c>
      <c r="H696" s="8">
        <f t="shared" si="361"/>
        <v>0</v>
      </c>
      <c r="I696" s="8">
        <f t="shared" si="361"/>
        <v>0</v>
      </c>
      <c r="J696" s="8">
        <f t="shared" si="361"/>
        <v>0</v>
      </c>
      <c r="K696" s="8">
        <f t="shared" si="361"/>
        <v>10171872</v>
      </c>
      <c r="L696" s="8">
        <f t="shared" si="361"/>
        <v>0</v>
      </c>
    </row>
    <row r="697" spans="1:12" x14ac:dyDescent="0.25">
      <c r="A697" s="11" t="s">
        <v>19</v>
      </c>
      <c r="B697" s="7">
        <v>709</v>
      </c>
      <c r="C697" s="10" t="s">
        <v>177</v>
      </c>
      <c r="D697" s="10" t="s">
        <v>18</v>
      </c>
      <c r="E697" s="10" t="s">
        <v>20</v>
      </c>
      <c r="F697" s="7"/>
      <c r="G697" s="8">
        <f t="shared" si="361"/>
        <v>10171872</v>
      </c>
      <c r="H697" s="8">
        <f t="shared" si="361"/>
        <v>0</v>
      </c>
      <c r="I697" s="8">
        <f t="shared" si="361"/>
        <v>0</v>
      </c>
      <c r="J697" s="8">
        <f t="shared" si="361"/>
        <v>0</v>
      </c>
      <c r="K697" s="8">
        <f t="shared" si="361"/>
        <v>10171872</v>
      </c>
      <c r="L697" s="8">
        <f t="shared" si="361"/>
        <v>0</v>
      </c>
    </row>
    <row r="698" spans="1:12" ht="25.5" x14ac:dyDescent="0.25">
      <c r="A698" s="12" t="s">
        <v>99</v>
      </c>
      <c r="B698" s="7">
        <v>709</v>
      </c>
      <c r="C698" s="10" t="s">
        <v>177</v>
      </c>
      <c r="D698" s="10" t="s">
        <v>18</v>
      </c>
      <c r="E698" s="10" t="s">
        <v>100</v>
      </c>
      <c r="F698" s="7"/>
      <c r="G698" s="8">
        <f t="shared" ref="G698:H698" si="362">G699+G701+G703+G705+G707</f>
        <v>10171872</v>
      </c>
      <c r="H698" s="8">
        <f t="shared" si="362"/>
        <v>0</v>
      </c>
      <c r="I698" s="8">
        <f>I699+I701+I703+I705+I707</f>
        <v>0</v>
      </c>
      <c r="J698" s="8">
        <f t="shared" ref="J698:L698" si="363">J699+J701+J703+J705+J707</f>
        <v>0</v>
      </c>
      <c r="K698" s="8">
        <f t="shared" si="363"/>
        <v>10171872</v>
      </c>
      <c r="L698" s="8">
        <f t="shared" si="363"/>
        <v>0</v>
      </c>
    </row>
    <row r="699" spans="1:12" ht="51" x14ac:dyDescent="0.25">
      <c r="A699" s="6" t="s">
        <v>29</v>
      </c>
      <c r="B699" s="7">
        <v>709</v>
      </c>
      <c r="C699" s="10" t="s">
        <v>177</v>
      </c>
      <c r="D699" s="10" t="s">
        <v>18</v>
      </c>
      <c r="E699" s="10" t="s">
        <v>101</v>
      </c>
      <c r="F699" s="7"/>
      <c r="G699" s="8">
        <f t="shared" ref="G699:L699" si="364">G700</f>
        <v>378000</v>
      </c>
      <c r="H699" s="8">
        <f t="shared" si="364"/>
        <v>0</v>
      </c>
      <c r="I699" s="8">
        <f t="shared" si="364"/>
        <v>0</v>
      </c>
      <c r="J699" s="8">
        <f t="shared" si="364"/>
        <v>0</v>
      </c>
      <c r="K699" s="8">
        <f t="shared" si="364"/>
        <v>378000</v>
      </c>
      <c r="L699" s="8">
        <f t="shared" si="364"/>
        <v>0</v>
      </c>
    </row>
    <row r="700" spans="1:12" ht="25.5" x14ac:dyDescent="0.25">
      <c r="A700" s="6" t="s">
        <v>68</v>
      </c>
      <c r="B700" s="7">
        <v>709</v>
      </c>
      <c r="C700" s="10" t="s">
        <v>177</v>
      </c>
      <c r="D700" s="10" t="s">
        <v>18</v>
      </c>
      <c r="E700" s="10" t="s">
        <v>101</v>
      </c>
      <c r="F700" s="7">
        <v>600</v>
      </c>
      <c r="G700" s="8">
        <v>378000</v>
      </c>
      <c r="H700" s="8"/>
      <c r="I700" s="8"/>
      <c r="J700" s="8"/>
      <c r="K700" s="8">
        <f>G700+I700</f>
        <v>378000</v>
      </c>
      <c r="L700" s="8">
        <f>H700+J700</f>
        <v>0</v>
      </c>
    </row>
    <row r="701" spans="1:12" ht="38.25" x14ac:dyDescent="0.25">
      <c r="A701" s="13" t="s">
        <v>103</v>
      </c>
      <c r="B701" s="7">
        <v>709</v>
      </c>
      <c r="C701" s="10" t="s">
        <v>177</v>
      </c>
      <c r="D701" s="10" t="s">
        <v>18</v>
      </c>
      <c r="E701" s="10" t="s">
        <v>104</v>
      </c>
      <c r="F701" s="7"/>
      <c r="G701" s="8">
        <f t="shared" ref="G701:L701" si="365">G702</f>
        <v>8710980</v>
      </c>
      <c r="H701" s="8">
        <f t="shared" si="365"/>
        <v>0</v>
      </c>
      <c r="I701" s="8">
        <f t="shared" si="365"/>
        <v>0</v>
      </c>
      <c r="J701" s="8">
        <f t="shared" si="365"/>
        <v>0</v>
      </c>
      <c r="K701" s="8">
        <f t="shared" si="365"/>
        <v>8710980</v>
      </c>
      <c r="L701" s="8">
        <f t="shared" si="365"/>
        <v>0</v>
      </c>
    </row>
    <row r="702" spans="1:12" ht="25.5" x14ac:dyDescent="0.25">
      <c r="A702" s="6" t="s">
        <v>68</v>
      </c>
      <c r="B702" s="7">
        <v>709</v>
      </c>
      <c r="C702" s="10" t="s">
        <v>177</v>
      </c>
      <c r="D702" s="10" t="s">
        <v>18</v>
      </c>
      <c r="E702" s="10" t="s">
        <v>104</v>
      </c>
      <c r="F702" s="7">
        <v>600</v>
      </c>
      <c r="G702" s="8">
        <v>8710980</v>
      </c>
      <c r="H702" s="8"/>
      <c r="I702" s="8"/>
      <c r="J702" s="8"/>
      <c r="K702" s="8">
        <f>G702+I702</f>
        <v>8710980</v>
      </c>
      <c r="L702" s="8">
        <f>H702+J702</f>
        <v>0</v>
      </c>
    </row>
    <row r="703" spans="1:12" ht="25.5" x14ac:dyDescent="0.25">
      <c r="A703" s="13" t="s">
        <v>105</v>
      </c>
      <c r="B703" s="7">
        <v>709</v>
      </c>
      <c r="C703" s="10" t="s">
        <v>177</v>
      </c>
      <c r="D703" s="10" t="s">
        <v>18</v>
      </c>
      <c r="E703" s="10" t="s">
        <v>106</v>
      </c>
      <c r="F703" s="7"/>
      <c r="G703" s="8">
        <f t="shared" ref="G703:L703" si="366">G704</f>
        <v>88102</v>
      </c>
      <c r="H703" s="8">
        <f t="shared" si="366"/>
        <v>0</v>
      </c>
      <c r="I703" s="8">
        <f t="shared" si="366"/>
        <v>-46032.639999999999</v>
      </c>
      <c r="J703" s="8">
        <f t="shared" si="366"/>
        <v>0</v>
      </c>
      <c r="K703" s="8">
        <f t="shared" si="366"/>
        <v>42069.36</v>
      </c>
      <c r="L703" s="8">
        <f t="shared" si="366"/>
        <v>0</v>
      </c>
    </row>
    <row r="704" spans="1:12" ht="25.5" x14ac:dyDescent="0.25">
      <c r="A704" s="6" t="s">
        <v>68</v>
      </c>
      <c r="B704" s="7">
        <v>709</v>
      </c>
      <c r="C704" s="10" t="s">
        <v>177</v>
      </c>
      <c r="D704" s="10" t="s">
        <v>18</v>
      </c>
      <c r="E704" s="10" t="s">
        <v>106</v>
      </c>
      <c r="F704" s="7">
        <v>600</v>
      </c>
      <c r="G704" s="8">
        <v>88102</v>
      </c>
      <c r="H704" s="8"/>
      <c r="I704" s="8">
        <v>-46032.639999999999</v>
      </c>
      <c r="J704" s="8"/>
      <c r="K704" s="8">
        <f>G704+I704</f>
        <v>42069.36</v>
      </c>
      <c r="L704" s="8">
        <f>H704+J704</f>
        <v>0</v>
      </c>
    </row>
    <row r="705" spans="1:12" ht="25.5" x14ac:dyDescent="0.25">
      <c r="A705" s="13" t="s">
        <v>107</v>
      </c>
      <c r="B705" s="7">
        <v>709</v>
      </c>
      <c r="C705" s="10" t="s">
        <v>177</v>
      </c>
      <c r="D705" s="10" t="s">
        <v>18</v>
      </c>
      <c r="E705" s="10" t="s">
        <v>108</v>
      </c>
      <c r="F705" s="7"/>
      <c r="G705" s="8">
        <f t="shared" ref="G705:L705" si="367">G706</f>
        <v>186121</v>
      </c>
      <c r="H705" s="8">
        <f t="shared" si="367"/>
        <v>0</v>
      </c>
      <c r="I705" s="8">
        <f t="shared" si="367"/>
        <v>0</v>
      </c>
      <c r="J705" s="8">
        <f t="shared" si="367"/>
        <v>0</v>
      </c>
      <c r="K705" s="8">
        <f t="shared" si="367"/>
        <v>186121</v>
      </c>
      <c r="L705" s="8">
        <f t="shared" si="367"/>
        <v>0</v>
      </c>
    </row>
    <row r="706" spans="1:12" ht="25.5" x14ac:dyDescent="0.25">
      <c r="A706" s="6" t="s">
        <v>68</v>
      </c>
      <c r="B706" s="7">
        <v>709</v>
      </c>
      <c r="C706" s="10" t="s">
        <v>177</v>
      </c>
      <c r="D706" s="10" t="s">
        <v>18</v>
      </c>
      <c r="E706" s="10" t="s">
        <v>108</v>
      </c>
      <c r="F706" s="7">
        <v>600</v>
      </c>
      <c r="G706" s="8">
        <v>186121</v>
      </c>
      <c r="H706" s="8"/>
      <c r="I706" s="8"/>
      <c r="J706" s="8"/>
      <c r="K706" s="8">
        <f>G706+I706</f>
        <v>186121</v>
      </c>
      <c r="L706" s="8">
        <f>H706+J706</f>
        <v>0</v>
      </c>
    </row>
    <row r="707" spans="1:12" ht="25.5" x14ac:dyDescent="0.25">
      <c r="A707" s="13" t="s">
        <v>109</v>
      </c>
      <c r="B707" s="7">
        <v>709</v>
      </c>
      <c r="C707" s="10" t="s">
        <v>177</v>
      </c>
      <c r="D707" s="10" t="s">
        <v>18</v>
      </c>
      <c r="E707" s="10" t="s">
        <v>110</v>
      </c>
      <c r="F707" s="7"/>
      <c r="G707" s="8">
        <f t="shared" ref="G707:L707" si="368">G708</f>
        <v>808669</v>
      </c>
      <c r="H707" s="8">
        <f t="shared" si="368"/>
        <v>0</v>
      </c>
      <c r="I707" s="8">
        <f t="shared" si="368"/>
        <v>46032.639999999999</v>
      </c>
      <c r="J707" s="8">
        <f t="shared" si="368"/>
        <v>0</v>
      </c>
      <c r="K707" s="8">
        <f t="shared" si="368"/>
        <v>854701.64</v>
      </c>
      <c r="L707" s="8">
        <f t="shared" si="368"/>
        <v>0</v>
      </c>
    </row>
    <row r="708" spans="1:12" s="26" customFormat="1" ht="25.5" x14ac:dyDescent="0.25">
      <c r="A708" s="6" t="s">
        <v>68</v>
      </c>
      <c r="B708" s="7">
        <v>709</v>
      </c>
      <c r="C708" s="10" t="s">
        <v>177</v>
      </c>
      <c r="D708" s="10" t="s">
        <v>18</v>
      </c>
      <c r="E708" s="10" t="s">
        <v>110</v>
      </c>
      <c r="F708" s="7">
        <v>600</v>
      </c>
      <c r="G708" s="8">
        <v>808669</v>
      </c>
      <c r="H708" s="8"/>
      <c r="I708" s="8">
        <v>46032.639999999999</v>
      </c>
      <c r="J708" s="8"/>
      <c r="K708" s="8">
        <f t="shared" ref="K708:L708" si="369">G708+I708</f>
        <v>854701.64</v>
      </c>
      <c r="L708" s="8">
        <f t="shared" si="369"/>
        <v>0</v>
      </c>
    </row>
    <row r="709" spans="1:12" ht="25.5" x14ac:dyDescent="0.25">
      <c r="A709" s="27" t="s">
        <v>521</v>
      </c>
      <c r="B709" s="21" t="s">
        <v>522</v>
      </c>
      <c r="C709" s="21"/>
      <c r="D709" s="21"/>
      <c r="E709" s="21"/>
      <c r="F709" s="21"/>
      <c r="G709" s="28">
        <f>G710+G794+G845+G993+G956+G1006+G768+G963+G986</f>
        <v>954156898.8900001</v>
      </c>
      <c r="H709" s="28">
        <f>H710+H794+H845+H993+H956+H1006+H768+H963+H986</f>
        <v>508165077.24000001</v>
      </c>
      <c r="I709" s="28">
        <f>I710+I794+I845+I993+I956+I1006+I768+I963+I986</f>
        <v>33695957.009999998</v>
      </c>
      <c r="J709" s="28">
        <f>J710+J794+J845+J993+J956+J1006+J768+J963+J986</f>
        <v>-6118</v>
      </c>
      <c r="K709" s="28">
        <f>K710+K794+K845+K993+K956+K1006+K768+K963+K986</f>
        <v>987852855.9000001</v>
      </c>
      <c r="L709" s="28">
        <f>L710+L794+L845+L993+L956+L1006+L768+L963+L986</f>
        <v>508158959.24000001</v>
      </c>
    </row>
    <row r="710" spans="1:12" x14ac:dyDescent="0.25">
      <c r="A710" s="9" t="s">
        <v>15</v>
      </c>
      <c r="B710" s="7">
        <v>731</v>
      </c>
      <c r="C710" s="10" t="s">
        <v>16</v>
      </c>
      <c r="D710" s="10" t="s">
        <v>2</v>
      </c>
      <c r="E710" s="10"/>
      <c r="F710" s="10"/>
      <c r="G710" s="8">
        <f>G711+G725</f>
        <v>71072163.650000006</v>
      </c>
      <c r="H710" s="8">
        <f>H711+H725</f>
        <v>0</v>
      </c>
      <c r="I710" s="8">
        <f>I711+I725</f>
        <v>5407658.2399999993</v>
      </c>
      <c r="J710" s="8">
        <f>J711+J725</f>
        <v>0</v>
      </c>
      <c r="K710" s="8">
        <f>K711+K725</f>
        <v>76479821.890000001</v>
      </c>
      <c r="L710" s="8">
        <f>L711+L725</f>
        <v>0</v>
      </c>
    </row>
    <row r="711" spans="1:12" ht="38.25" x14ac:dyDescent="0.25">
      <c r="A711" s="6" t="s">
        <v>31</v>
      </c>
      <c r="B711" s="7">
        <v>731</v>
      </c>
      <c r="C711" s="10" t="s">
        <v>16</v>
      </c>
      <c r="D711" s="10" t="s">
        <v>32</v>
      </c>
      <c r="E711" s="10"/>
      <c r="F711" s="10"/>
      <c r="G711" s="8">
        <f t="shared" ref="G711:L711" si="370">G721+G712</f>
        <v>14407549.800000001</v>
      </c>
      <c r="H711" s="8">
        <f t="shared" si="370"/>
        <v>0</v>
      </c>
      <c r="I711" s="8">
        <f t="shared" si="370"/>
        <v>0</v>
      </c>
      <c r="J711" s="8">
        <f t="shared" si="370"/>
        <v>0</v>
      </c>
      <c r="K711" s="8">
        <f t="shared" si="370"/>
        <v>14407549.800000001</v>
      </c>
      <c r="L711" s="8">
        <f t="shared" si="370"/>
        <v>0</v>
      </c>
    </row>
    <row r="712" spans="1:12" ht="25.5" x14ac:dyDescent="0.25">
      <c r="A712" s="6" t="s">
        <v>33</v>
      </c>
      <c r="B712" s="7">
        <v>731</v>
      </c>
      <c r="C712" s="10" t="s">
        <v>16</v>
      </c>
      <c r="D712" s="10" t="s">
        <v>32</v>
      </c>
      <c r="E712" s="10" t="s">
        <v>34</v>
      </c>
      <c r="F712" s="7"/>
      <c r="G712" s="8">
        <f t="shared" ref="G712:L712" si="371">G713</f>
        <v>374760.32</v>
      </c>
      <c r="H712" s="8">
        <f t="shared" si="371"/>
        <v>0</v>
      </c>
      <c r="I712" s="8">
        <f t="shared" si="371"/>
        <v>0</v>
      </c>
      <c r="J712" s="8">
        <f t="shared" si="371"/>
        <v>0</v>
      </c>
      <c r="K712" s="8">
        <f t="shared" si="371"/>
        <v>374760.32</v>
      </c>
      <c r="L712" s="8">
        <f t="shared" si="371"/>
        <v>0</v>
      </c>
    </row>
    <row r="713" spans="1:12" ht="25.5" x14ac:dyDescent="0.25">
      <c r="A713" s="6" t="s">
        <v>35</v>
      </c>
      <c r="B713" s="7">
        <v>731</v>
      </c>
      <c r="C713" s="10" t="s">
        <v>16</v>
      </c>
      <c r="D713" s="10" t="s">
        <v>32</v>
      </c>
      <c r="E713" s="10" t="s">
        <v>36</v>
      </c>
      <c r="F713" s="7"/>
      <c r="G713" s="8">
        <f t="shared" ref="G713:L713" si="372">G714+G718</f>
        <v>374760.32</v>
      </c>
      <c r="H713" s="8">
        <f t="shared" si="372"/>
        <v>0</v>
      </c>
      <c r="I713" s="8">
        <f t="shared" si="372"/>
        <v>0</v>
      </c>
      <c r="J713" s="8">
        <f t="shared" si="372"/>
        <v>0</v>
      </c>
      <c r="K713" s="8">
        <f t="shared" si="372"/>
        <v>374760.32</v>
      </c>
      <c r="L713" s="8">
        <f t="shared" si="372"/>
        <v>0</v>
      </c>
    </row>
    <row r="714" spans="1:12" ht="38.25" x14ac:dyDescent="0.25">
      <c r="A714" s="6" t="s">
        <v>37</v>
      </c>
      <c r="B714" s="7">
        <v>731</v>
      </c>
      <c r="C714" s="10" t="s">
        <v>16</v>
      </c>
      <c r="D714" s="10" t="s">
        <v>32</v>
      </c>
      <c r="E714" s="10" t="s">
        <v>38</v>
      </c>
      <c r="F714" s="7"/>
      <c r="G714" s="8">
        <f t="shared" ref="G714:L714" si="373">G715</f>
        <v>124700</v>
      </c>
      <c r="H714" s="8">
        <f t="shared" si="373"/>
        <v>0</v>
      </c>
      <c r="I714" s="8">
        <f t="shared" si="373"/>
        <v>0</v>
      </c>
      <c r="J714" s="8">
        <f t="shared" si="373"/>
        <v>0</v>
      </c>
      <c r="K714" s="8">
        <f t="shared" si="373"/>
        <v>124700</v>
      </c>
      <c r="L714" s="8">
        <f t="shared" si="373"/>
        <v>0</v>
      </c>
    </row>
    <row r="715" spans="1:12" x14ac:dyDescent="0.25">
      <c r="A715" s="6" t="s">
        <v>39</v>
      </c>
      <c r="B715" s="7">
        <v>731</v>
      </c>
      <c r="C715" s="10" t="s">
        <v>16</v>
      </c>
      <c r="D715" s="10" t="s">
        <v>32</v>
      </c>
      <c r="E715" s="10" t="s">
        <v>40</v>
      </c>
      <c r="F715" s="7"/>
      <c r="G715" s="8">
        <f t="shared" ref="G715:L715" si="374">SUM(G716:G717)</f>
        <v>124700</v>
      </c>
      <c r="H715" s="8">
        <f t="shared" si="374"/>
        <v>0</v>
      </c>
      <c r="I715" s="8">
        <f t="shared" si="374"/>
        <v>0</v>
      </c>
      <c r="J715" s="8">
        <f t="shared" si="374"/>
        <v>0</v>
      </c>
      <c r="K715" s="8">
        <f t="shared" si="374"/>
        <v>124700</v>
      </c>
      <c r="L715" s="8">
        <f t="shared" si="374"/>
        <v>0</v>
      </c>
    </row>
    <row r="716" spans="1:12" ht="51" x14ac:dyDescent="0.25">
      <c r="A716" s="6" t="s">
        <v>25</v>
      </c>
      <c r="B716" s="7">
        <v>731</v>
      </c>
      <c r="C716" s="10" t="s">
        <v>16</v>
      </c>
      <c r="D716" s="10" t="s">
        <v>32</v>
      </c>
      <c r="E716" s="10" t="s">
        <v>40</v>
      </c>
      <c r="F716" s="7">
        <v>100</v>
      </c>
      <c r="G716" s="8">
        <v>24700</v>
      </c>
      <c r="H716" s="8"/>
      <c r="I716" s="8">
        <v>32412</v>
      </c>
      <c r="J716" s="8"/>
      <c r="K716" s="8">
        <f>G716+I716</f>
        <v>57112</v>
      </c>
      <c r="L716" s="8">
        <f>H716+J716</f>
        <v>0</v>
      </c>
    </row>
    <row r="717" spans="1:12" ht="25.5" x14ac:dyDescent="0.25">
      <c r="A717" s="6" t="s">
        <v>28</v>
      </c>
      <c r="B717" s="7">
        <v>731</v>
      </c>
      <c r="C717" s="10" t="s">
        <v>16</v>
      </c>
      <c r="D717" s="10" t="s">
        <v>32</v>
      </c>
      <c r="E717" s="10" t="s">
        <v>40</v>
      </c>
      <c r="F717" s="7">
        <v>200</v>
      </c>
      <c r="G717" s="8">
        <v>100000</v>
      </c>
      <c r="H717" s="8"/>
      <c r="I717" s="8">
        <v>-32412</v>
      </c>
      <c r="J717" s="8"/>
      <c r="K717" s="8">
        <f>G717+I717</f>
        <v>67588</v>
      </c>
      <c r="L717" s="8">
        <f>H717+J717</f>
        <v>0</v>
      </c>
    </row>
    <row r="718" spans="1:12" ht="51" x14ac:dyDescent="0.25">
      <c r="A718" s="6" t="s">
        <v>44</v>
      </c>
      <c r="B718" s="7">
        <v>731</v>
      </c>
      <c r="C718" s="10" t="s">
        <v>16</v>
      </c>
      <c r="D718" s="10" t="s">
        <v>32</v>
      </c>
      <c r="E718" s="10" t="s">
        <v>45</v>
      </c>
      <c r="F718" s="7"/>
      <c r="G718" s="8">
        <f t="shared" ref="G718:L719" si="375">G719</f>
        <v>250060.32</v>
      </c>
      <c r="H718" s="8">
        <f t="shared" si="375"/>
        <v>0</v>
      </c>
      <c r="I718" s="8">
        <f t="shared" si="375"/>
        <v>0</v>
      </c>
      <c r="J718" s="8">
        <f t="shared" si="375"/>
        <v>0</v>
      </c>
      <c r="K718" s="8">
        <f t="shared" si="375"/>
        <v>250060.32</v>
      </c>
      <c r="L718" s="8">
        <f t="shared" si="375"/>
        <v>0</v>
      </c>
    </row>
    <row r="719" spans="1:12" ht="51" x14ac:dyDescent="0.25">
      <c r="A719" s="6" t="s">
        <v>29</v>
      </c>
      <c r="B719" s="7">
        <v>731</v>
      </c>
      <c r="C719" s="10" t="s">
        <v>16</v>
      </c>
      <c r="D719" s="10" t="s">
        <v>32</v>
      </c>
      <c r="E719" s="10" t="s">
        <v>46</v>
      </c>
      <c r="F719" s="7"/>
      <c r="G719" s="8">
        <f t="shared" si="375"/>
        <v>250060.32</v>
      </c>
      <c r="H719" s="8">
        <f t="shared" si="375"/>
        <v>0</v>
      </c>
      <c r="I719" s="8">
        <f t="shared" si="375"/>
        <v>0</v>
      </c>
      <c r="J719" s="8">
        <f t="shared" si="375"/>
        <v>0</v>
      </c>
      <c r="K719" s="8">
        <f t="shared" si="375"/>
        <v>250060.32</v>
      </c>
      <c r="L719" s="8">
        <f t="shared" si="375"/>
        <v>0</v>
      </c>
    </row>
    <row r="720" spans="1:12" ht="51" x14ac:dyDescent="0.25">
      <c r="A720" s="6" t="s">
        <v>25</v>
      </c>
      <c r="B720" s="7">
        <v>731</v>
      </c>
      <c r="C720" s="10" t="s">
        <v>16</v>
      </c>
      <c r="D720" s="10" t="s">
        <v>32</v>
      </c>
      <c r="E720" s="10" t="s">
        <v>46</v>
      </c>
      <c r="F720" s="7">
        <v>100</v>
      </c>
      <c r="G720" s="8">
        <v>250060.32</v>
      </c>
      <c r="H720" s="8"/>
      <c r="I720" s="8"/>
      <c r="J720" s="8"/>
      <c r="K720" s="8">
        <f>G720+I720</f>
        <v>250060.32</v>
      </c>
      <c r="L720" s="8">
        <f>H720+J720</f>
        <v>0</v>
      </c>
    </row>
    <row r="721" spans="1:12" x14ac:dyDescent="0.25">
      <c r="A721" s="11" t="s">
        <v>19</v>
      </c>
      <c r="B721" s="10" t="s">
        <v>522</v>
      </c>
      <c r="C721" s="10" t="s">
        <v>16</v>
      </c>
      <c r="D721" s="10" t="s">
        <v>32</v>
      </c>
      <c r="E721" s="10" t="s">
        <v>20</v>
      </c>
      <c r="F721" s="7"/>
      <c r="G721" s="8">
        <f t="shared" ref="G721:L722" si="376">G722</f>
        <v>14032789.48</v>
      </c>
      <c r="H721" s="8">
        <f t="shared" si="376"/>
        <v>0</v>
      </c>
      <c r="I721" s="8">
        <f t="shared" si="376"/>
        <v>0</v>
      </c>
      <c r="J721" s="8">
        <f t="shared" si="376"/>
        <v>0</v>
      </c>
      <c r="K721" s="8">
        <f t="shared" si="376"/>
        <v>14032789.48</v>
      </c>
      <c r="L721" s="8">
        <f t="shared" si="376"/>
        <v>0</v>
      </c>
    </row>
    <row r="722" spans="1:12" ht="25.5" x14ac:dyDescent="0.25">
      <c r="A722" s="11" t="s">
        <v>21</v>
      </c>
      <c r="B722" s="10" t="s">
        <v>522</v>
      </c>
      <c r="C722" s="10" t="s">
        <v>16</v>
      </c>
      <c r="D722" s="10" t="s">
        <v>32</v>
      </c>
      <c r="E722" s="10" t="s">
        <v>22</v>
      </c>
      <c r="F722" s="7"/>
      <c r="G722" s="8">
        <f>G723</f>
        <v>14032789.48</v>
      </c>
      <c r="H722" s="8">
        <f t="shared" si="376"/>
        <v>0</v>
      </c>
      <c r="I722" s="8">
        <f t="shared" si="376"/>
        <v>0</v>
      </c>
      <c r="J722" s="8">
        <f t="shared" si="376"/>
        <v>0</v>
      </c>
      <c r="K722" s="8">
        <f t="shared" si="376"/>
        <v>14032789.48</v>
      </c>
      <c r="L722" s="8">
        <f t="shared" si="376"/>
        <v>0</v>
      </c>
    </row>
    <row r="723" spans="1:12" ht="25.5" x14ac:dyDescent="0.25">
      <c r="A723" s="6" t="s">
        <v>47</v>
      </c>
      <c r="B723" s="10" t="s">
        <v>522</v>
      </c>
      <c r="C723" s="10" t="s">
        <v>16</v>
      </c>
      <c r="D723" s="10" t="s">
        <v>32</v>
      </c>
      <c r="E723" s="10" t="s">
        <v>48</v>
      </c>
      <c r="F723" s="7"/>
      <c r="G723" s="8">
        <f t="shared" ref="G723:L723" si="377">G724</f>
        <v>14032789.48</v>
      </c>
      <c r="H723" s="8">
        <f t="shared" si="377"/>
        <v>0</v>
      </c>
      <c r="I723" s="8">
        <f t="shared" si="377"/>
        <v>0</v>
      </c>
      <c r="J723" s="8">
        <f t="shared" si="377"/>
        <v>0</v>
      </c>
      <c r="K723" s="8">
        <f t="shared" si="377"/>
        <v>14032789.48</v>
      </c>
      <c r="L723" s="8">
        <f t="shared" si="377"/>
        <v>0</v>
      </c>
    </row>
    <row r="724" spans="1:12" ht="51" x14ac:dyDescent="0.25">
      <c r="A724" s="6" t="s">
        <v>25</v>
      </c>
      <c r="B724" s="10" t="s">
        <v>522</v>
      </c>
      <c r="C724" s="10" t="s">
        <v>16</v>
      </c>
      <c r="D724" s="10" t="s">
        <v>32</v>
      </c>
      <c r="E724" s="10" t="s">
        <v>48</v>
      </c>
      <c r="F724" s="7">
        <v>100</v>
      </c>
      <c r="G724" s="8">
        <f>13893850.97+138938.51</f>
        <v>14032789.48</v>
      </c>
      <c r="H724" s="8"/>
      <c r="I724" s="8"/>
      <c r="J724" s="8"/>
      <c r="K724" s="8">
        <f t="shared" ref="K724:L724" si="378">G724+I724</f>
        <v>14032789.48</v>
      </c>
      <c r="L724" s="8">
        <f t="shared" si="378"/>
        <v>0</v>
      </c>
    </row>
    <row r="725" spans="1:12" x14ac:dyDescent="0.25">
      <c r="A725" s="6" t="s">
        <v>58</v>
      </c>
      <c r="B725" s="10" t="s">
        <v>522</v>
      </c>
      <c r="C725" s="10" t="s">
        <v>16</v>
      </c>
      <c r="D725" s="10" t="s">
        <v>59</v>
      </c>
      <c r="E725" s="10"/>
      <c r="F725" s="7"/>
      <c r="G725" s="8">
        <f>G732+G726+G745</f>
        <v>56664613.850000001</v>
      </c>
      <c r="H725" s="8">
        <f t="shared" ref="H725:L725" si="379">H732+H726+H745</f>
        <v>0</v>
      </c>
      <c r="I725" s="8">
        <f t="shared" si="379"/>
        <v>5407658.2399999993</v>
      </c>
      <c r="J725" s="8">
        <f t="shared" si="379"/>
        <v>0</v>
      </c>
      <c r="K725" s="8">
        <f t="shared" si="379"/>
        <v>62072272.089999996</v>
      </c>
      <c r="L725" s="8">
        <f t="shared" si="379"/>
        <v>0</v>
      </c>
    </row>
    <row r="726" spans="1:12" ht="25.5" x14ac:dyDescent="0.25">
      <c r="A726" s="9" t="s">
        <v>60</v>
      </c>
      <c r="B726" s="10" t="s">
        <v>522</v>
      </c>
      <c r="C726" s="10" t="s">
        <v>16</v>
      </c>
      <c r="D726" s="10" t="s">
        <v>59</v>
      </c>
      <c r="E726" s="10" t="s">
        <v>61</v>
      </c>
      <c r="F726" s="7"/>
      <c r="G726" s="8">
        <f>G727</f>
        <v>73448.03</v>
      </c>
      <c r="H726" s="8">
        <f t="shared" ref="H726:L728" si="380">H727</f>
        <v>0</v>
      </c>
      <c r="I726" s="8">
        <f t="shared" si="380"/>
        <v>0</v>
      </c>
      <c r="J726" s="8">
        <f t="shared" si="380"/>
        <v>0</v>
      </c>
      <c r="K726" s="8">
        <f t="shared" si="380"/>
        <v>73448.03</v>
      </c>
      <c r="L726" s="8">
        <f t="shared" si="380"/>
        <v>0</v>
      </c>
    </row>
    <row r="727" spans="1:12" ht="38.25" x14ac:dyDescent="0.25">
      <c r="A727" s="6" t="s">
        <v>62</v>
      </c>
      <c r="B727" s="10" t="s">
        <v>522</v>
      </c>
      <c r="C727" s="10" t="s">
        <v>16</v>
      </c>
      <c r="D727" s="10" t="s">
        <v>59</v>
      </c>
      <c r="E727" s="10" t="s">
        <v>63</v>
      </c>
      <c r="F727" s="7"/>
      <c r="G727" s="8">
        <f>G728</f>
        <v>73448.03</v>
      </c>
      <c r="H727" s="8">
        <f t="shared" si="380"/>
        <v>0</v>
      </c>
      <c r="I727" s="8">
        <f t="shared" si="380"/>
        <v>0</v>
      </c>
      <c r="J727" s="8">
        <f t="shared" si="380"/>
        <v>0</v>
      </c>
      <c r="K727" s="8">
        <f t="shared" si="380"/>
        <v>73448.03</v>
      </c>
      <c r="L727" s="8">
        <f t="shared" si="380"/>
        <v>0</v>
      </c>
    </row>
    <row r="728" spans="1:12" ht="38.25" x14ac:dyDescent="0.25">
      <c r="A728" s="6" t="s">
        <v>64</v>
      </c>
      <c r="B728" s="10" t="s">
        <v>522</v>
      </c>
      <c r="C728" s="10" t="s">
        <v>16</v>
      </c>
      <c r="D728" s="10" t="s">
        <v>59</v>
      </c>
      <c r="E728" s="10" t="s">
        <v>65</v>
      </c>
      <c r="F728" s="7"/>
      <c r="G728" s="8">
        <f>G729</f>
        <v>73448.03</v>
      </c>
      <c r="H728" s="8">
        <f t="shared" si="380"/>
        <v>0</v>
      </c>
      <c r="I728" s="8">
        <f t="shared" si="380"/>
        <v>0</v>
      </c>
      <c r="J728" s="8">
        <f t="shared" si="380"/>
        <v>0</v>
      </c>
      <c r="K728" s="8">
        <f t="shared" si="380"/>
        <v>73448.03</v>
      </c>
      <c r="L728" s="8">
        <f t="shared" si="380"/>
        <v>0</v>
      </c>
    </row>
    <row r="729" spans="1:12" ht="63.75" x14ac:dyDescent="0.25">
      <c r="A729" s="6" t="s">
        <v>66</v>
      </c>
      <c r="B729" s="10" t="s">
        <v>522</v>
      </c>
      <c r="C729" s="10" t="s">
        <v>16</v>
      </c>
      <c r="D729" s="10" t="s">
        <v>59</v>
      </c>
      <c r="E729" s="10" t="s">
        <v>67</v>
      </c>
      <c r="F729" s="7"/>
      <c r="G729" s="8">
        <f>G730+G731</f>
        <v>73448.03</v>
      </c>
      <c r="H729" s="8">
        <f t="shared" ref="H729:L729" si="381">H730+H731</f>
        <v>0</v>
      </c>
      <c r="I729" s="8">
        <f t="shared" si="381"/>
        <v>0</v>
      </c>
      <c r="J729" s="8">
        <f t="shared" si="381"/>
        <v>0</v>
      </c>
      <c r="K729" s="8">
        <f t="shared" si="381"/>
        <v>73448.03</v>
      </c>
      <c r="L729" s="8">
        <f t="shared" si="381"/>
        <v>0</v>
      </c>
    </row>
    <row r="730" spans="1:12" s="30" customFormat="1" x14ac:dyDescent="0.25">
      <c r="A730" s="6" t="s">
        <v>49</v>
      </c>
      <c r="B730" s="10" t="s">
        <v>522</v>
      </c>
      <c r="C730" s="10" t="s">
        <v>16</v>
      </c>
      <c r="D730" s="10" t="s">
        <v>59</v>
      </c>
      <c r="E730" s="10" t="s">
        <v>67</v>
      </c>
      <c r="F730" s="7">
        <v>300</v>
      </c>
      <c r="G730" s="8">
        <v>36506.75</v>
      </c>
      <c r="H730" s="8"/>
      <c r="I730" s="8">
        <v>0</v>
      </c>
      <c r="J730" s="8"/>
      <c r="K730" s="8">
        <f>G730+I730</f>
        <v>36506.75</v>
      </c>
      <c r="L730" s="8">
        <f>H730+J730</f>
        <v>0</v>
      </c>
    </row>
    <row r="731" spans="1:12" ht="25.5" x14ac:dyDescent="0.25">
      <c r="A731" s="6" t="s">
        <v>68</v>
      </c>
      <c r="B731" s="10" t="s">
        <v>522</v>
      </c>
      <c r="C731" s="10" t="s">
        <v>16</v>
      </c>
      <c r="D731" s="10" t="s">
        <v>59</v>
      </c>
      <c r="E731" s="10" t="s">
        <v>67</v>
      </c>
      <c r="F731" s="7">
        <v>600</v>
      </c>
      <c r="G731" s="8">
        <v>36941.279999999999</v>
      </c>
      <c r="H731" s="8"/>
      <c r="I731" s="8"/>
      <c r="J731" s="8"/>
      <c r="K731" s="8">
        <f>G731+I731</f>
        <v>36941.279999999999</v>
      </c>
      <c r="L731" s="8">
        <f>H731+J731</f>
        <v>0</v>
      </c>
    </row>
    <row r="732" spans="1:12" ht="25.5" x14ac:dyDescent="0.25">
      <c r="A732" s="6" t="s">
        <v>164</v>
      </c>
      <c r="B732" s="10" t="s">
        <v>522</v>
      </c>
      <c r="C732" s="10" t="s">
        <v>16</v>
      </c>
      <c r="D732" s="10" t="s">
        <v>59</v>
      </c>
      <c r="E732" s="10" t="s">
        <v>34</v>
      </c>
      <c r="F732" s="7"/>
      <c r="G732" s="8">
        <f t="shared" ref="G732:L732" si="382">G733+G740</f>
        <v>519301.14</v>
      </c>
      <c r="H732" s="8">
        <f t="shared" si="382"/>
        <v>0</v>
      </c>
      <c r="I732" s="8">
        <f t="shared" si="382"/>
        <v>0</v>
      </c>
      <c r="J732" s="8">
        <f t="shared" si="382"/>
        <v>0</v>
      </c>
      <c r="K732" s="8">
        <f t="shared" si="382"/>
        <v>519301.14</v>
      </c>
      <c r="L732" s="8">
        <f t="shared" si="382"/>
        <v>0</v>
      </c>
    </row>
    <row r="733" spans="1:12" ht="38.25" x14ac:dyDescent="0.25">
      <c r="A733" s="6" t="s">
        <v>69</v>
      </c>
      <c r="B733" s="10" t="s">
        <v>522</v>
      </c>
      <c r="C733" s="10" t="s">
        <v>16</v>
      </c>
      <c r="D733" s="10" t="s">
        <v>59</v>
      </c>
      <c r="E733" s="10" t="s">
        <v>70</v>
      </c>
      <c r="F733" s="7"/>
      <c r="G733" s="8">
        <f t="shared" ref="G733:L733" si="383">G734+G737</f>
        <v>301301.14</v>
      </c>
      <c r="H733" s="8">
        <f t="shared" si="383"/>
        <v>0</v>
      </c>
      <c r="I733" s="8">
        <f t="shared" si="383"/>
        <v>0</v>
      </c>
      <c r="J733" s="8">
        <f t="shared" si="383"/>
        <v>0</v>
      </c>
      <c r="K733" s="8">
        <f t="shared" si="383"/>
        <v>301301.14</v>
      </c>
      <c r="L733" s="8">
        <f t="shared" si="383"/>
        <v>0</v>
      </c>
    </row>
    <row r="734" spans="1:12" ht="63.75" x14ac:dyDescent="0.25">
      <c r="A734" s="6" t="s">
        <v>71</v>
      </c>
      <c r="B734" s="10" t="s">
        <v>522</v>
      </c>
      <c r="C734" s="10" t="s">
        <v>16</v>
      </c>
      <c r="D734" s="10" t="s">
        <v>59</v>
      </c>
      <c r="E734" s="10" t="s">
        <v>72</v>
      </c>
      <c r="F734" s="7"/>
      <c r="G734" s="8">
        <f t="shared" ref="G734:L735" si="384">G735</f>
        <v>286900</v>
      </c>
      <c r="H734" s="8">
        <f t="shared" si="384"/>
        <v>0</v>
      </c>
      <c r="I734" s="8">
        <f t="shared" si="384"/>
        <v>0</v>
      </c>
      <c r="J734" s="8">
        <f t="shared" si="384"/>
        <v>0</v>
      </c>
      <c r="K734" s="8">
        <f t="shared" si="384"/>
        <v>286900</v>
      </c>
      <c r="L734" s="8">
        <f t="shared" si="384"/>
        <v>0</v>
      </c>
    </row>
    <row r="735" spans="1:12" ht="38.25" x14ac:dyDescent="0.25">
      <c r="A735" s="12" t="s">
        <v>73</v>
      </c>
      <c r="B735" s="10" t="s">
        <v>522</v>
      </c>
      <c r="C735" s="10" t="s">
        <v>16</v>
      </c>
      <c r="D735" s="10" t="s">
        <v>59</v>
      </c>
      <c r="E735" s="10" t="s">
        <v>74</v>
      </c>
      <c r="F735" s="7"/>
      <c r="G735" s="8">
        <f t="shared" si="384"/>
        <v>286900</v>
      </c>
      <c r="H735" s="8">
        <f t="shared" si="384"/>
        <v>0</v>
      </c>
      <c r="I735" s="8">
        <f t="shared" si="384"/>
        <v>0</v>
      </c>
      <c r="J735" s="8">
        <f t="shared" si="384"/>
        <v>0</v>
      </c>
      <c r="K735" s="8">
        <f t="shared" si="384"/>
        <v>286900</v>
      </c>
      <c r="L735" s="8">
        <f t="shared" si="384"/>
        <v>0</v>
      </c>
    </row>
    <row r="736" spans="1:12" ht="25.5" x14ac:dyDescent="0.25">
      <c r="A736" s="6" t="s">
        <v>28</v>
      </c>
      <c r="B736" s="10" t="s">
        <v>522</v>
      </c>
      <c r="C736" s="10" t="s">
        <v>16</v>
      </c>
      <c r="D736" s="10" t="s">
        <v>59</v>
      </c>
      <c r="E736" s="10" t="s">
        <v>74</v>
      </c>
      <c r="F736" s="7">
        <v>200</v>
      </c>
      <c r="G736" s="8">
        <f>386900-100000</f>
        <v>286900</v>
      </c>
      <c r="H736" s="8"/>
      <c r="I736" s="8"/>
      <c r="J736" s="8"/>
      <c r="K736" s="8">
        <f>G736+I736</f>
        <v>286900</v>
      </c>
      <c r="L736" s="8">
        <f>H736+J736</f>
        <v>0</v>
      </c>
    </row>
    <row r="737" spans="1:12" ht="38.25" x14ac:dyDescent="0.25">
      <c r="A737" s="6" t="s">
        <v>75</v>
      </c>
      <c r="B737" s="10" t="s">
        <v>522</v>
      </c>
      <c r="C737" s="10" t="s">
        <v>16</v>
      </c>
      <c r="D737" s="10" t="s">
        <v>59</v>
      </c>
      <c r="E737" s="10" t="s">
        <v>76</v>
      </c>
      <c r="F737" s="7"/>
      <c r="G737" s="8">
        <f>G738</f>
        <v>14401.14</v>
      </c>
      <c r="H737" s="8">
        <f>H738</f>
        <v>0</v>
      </c>
      <c r="I737" s="8">
        <f t="shared" ref="I737:L738" si="385">I738</f>
        <v>0</v>
      </c>
      <c r="J737" s="8">
        <f t="shared" si="385"/>
        <v>0</v>
      </c>
      <c r="K737" s="8">
        <f t="shared" si="385"/>
        <v>14401.14</v>
      </c>
      <c r="L737" s="8">
        <f t="shared" si="385"/>
        <v>0</v>
      </c>
    </row>
    <row r="738" spans="1:12" ht="38.25" x14ac:dyDescent="0.25">
      <c r="A738" s="12" t="s">
        <v>73</v>
      </c>
      <c r="B738" s="10" t="s">
        <v>522</v>
      </c>
      <c r="C738" s="10" t="s">
        <v>16</v>
      </c>
      <c r="D738" s="10" t="s">
        <v>59</v>
      </c>
      <c r="E738" s="10" t="s">
        <v>77</v>
      </c>
      <c r="F738" s="7"/>
      <c r="G738" s="8">
        <f>G739</f>
        <v>14401.14</v>
      </c>
      <c r="H738" s="8">
        <f>H739</f>
        <v>0</v>
      </c>
      <c r="I738" s="8">
        <f t="shared" si="385"/>
        <v>0</v>
      </c>
      <c r="J738" s="8">
        <f t="shared" si="385"/>
        <v>0</v>
      </c>
      <c r="K738" s="8">
        <f t="shared" si="385"/>
        <v>14401.14</v>
      </c>
      <c r="L738" s="8">
        <f t="shared" si="385"/>
        <v>0</v>
      </c>
    </row>
    <row r="739" spans="1:12" ht="25.5" x14ac:dyDescent="0.25">
      <c r="A739" s="6" t="s">
        <v>28</v>
      </c>
      <c r="B739" s="10" t="s">
        <v>522</v>
      </c>
      <c r="C739" s="10" t="s">
        <v>16</v>
      </c>
      <c r="D739" s="10" t="s">
        <v>59</v>
      </c>
      <c r="E739" s="10" t="s">
        <v>77</v>
      </c>
      <c r="F739" s="7">
        <v>200</v>
      </c>
      <c r="G739" s="8">
        <v>14401.14</v>
      </c>
      <c r="H739" s="8"/>
      <c r="I739" s="8"/>
      <c r="J739" s="8"/>
      <c r="K739" s="8">
        <f>G739+I739</f>
        <v>14401.14</v>
      </c>
      <c r="L739" s="8">
        <f>H739+J739</f>
        <v>0</v>
      </c>
    </row>
    <row r="740" spans="1:12" ht="25.5" x14ac:dyDescent="0.25">
      <c r="A740" s="6" t="s">
        <v>300</v>
      </c>
      <c r="B740" s="10" t="s">
        <v>522</v>
      </c>
      <c r="C740" s="10" t="s">
        <v>16</v>
      </c>
      <c r="D740" s="10" t="s">
        <v>59</v>
      </c>
      <c r="E740" s="10" t="s">
        <v>36</v>
      </c>
      <c r="F740" s="7"/>
      <c r="G740" s="8">
        <f t="shared" ref="G740:L740" si="386">+G741</f>
        <v>218000</v>
      </c>
      <c r="H740" s="8">
        <f t="shared" si="386"/>
        <v>0</v>
      </c>
      <c r="I740" s="8">
        <f t="shared" si="386"/>
        <v>0</v>
      </c>
      <c r="J740" s="8">
        <f t="shared" si="386"/>
        <v>0</v>
      </c>
      <c r="K740" s="8">
        <f t="shared" si="386"/>
        <v>218000</v>
      </c>
      <c r="L740" s="8">
        <f t="shared" si="386"/>
        <v>0</v>
      </c>
    </row>
    <row r="741" spans="1:12" ht="51" x14ac:dyDescent="0.25">
      <c r="A741" s="6" t="s">
        <v>44</v>
      </c>
      <c r="B741" s="10" t="s">
        <v>522</v>
      </c>
      <c r="C741" s="10" t="s">
        <v>16</v>
      </c>
      <c r="D741" s="10" t="s">
        <v>59</v>
      </c>
      <c r="E741" s="10" t="s">
        <v>45</v>
      </c>
      <c r="F741" s="7"/>
      <c r="G741" s="8">
        <f t="shared" ref="G741:L741" si="387">G742</f>
        <v>218000</v>
      </c>
      <c r="H741" s="8">
        <f t="shared" si="387"/>
        <v>0</v>
      </c>
      <c r="I741" s="8">
        <f t="shared" si="387"/>
        <v>0</v>
      </c>
      <c r="J741" s="8">
        <f t="shared" si="387"/>
        <v>0</v>
      </c>
      <c r="K741" s="8">
        <f t="shared" si="387"/>
        <v>218000</v>
      </c>
      <c r="L741" s="8">
        <f t="shared" si="387"/>
        <v>0</v>
      </c>
    </row>
    <row r="742" spans="1:12" x14ac:dyDescent="0.25">
      <c r="A742" s="6" t="s">
        <v>84</v>
      </c>
      <c r="B742" s="10" t="s">
        <v>522</v>
      </c>
      <c r="C742" s="10" t="s">
        <v>16</v>
      </c>
      <c r="D742" s="10" t="s">
        <v>59</v>
      </c>
      <c r="E742" s="10" t="s">
        <v>85</v>
      </c>
      <c r="F742" s="7"/>
      <c r="G742" s="8">
        <f t="shared" ref="G742:L742" si="388">SUM(G743:G744)</f>
        <v>218000</v>
      </c>
      <c r="H742" s="8">
        <f t="shared" si="388"/>
        <v>0</v>
      </c>
      <c r="I742" s="8">
        <f t="shared" si="388"/>
        <v>0</v>
      </c>
      <c r="J742" s="8">
        <f t="shared" si="388"/>
        <v>0</v>
      </c>
      <c r="K742" s="8">
        <f t="shared" si="388"/>
        <v>218000</v>
      </c>
      <c r="L742" s="8">
        <f t="shared" si="388"/>
        <v>0</v>
      </c>
    </row>
    <row r="743" spans="1:12" ht="25.5" x14ac:dyDescent="0.25">
      <c r="A743" s="6" t="s">
        <v>28</v>
      </c>
      <c r="B743" s="10" t="s">
        <v>522</v>
      </c>
      <c r="C743" s="10" t="s">
        <v>16</v>
      </c>
      <c r="D743" s="10" t="s">
        <v>59</v>
      </c>
      <c r="E743" s="10" t="s">
        <v>85</v>
      </c>
      <c r="F743" s="7">
        <v>200</v>
      </c>
      <c r="G743" s="8">
        <v>216600</v>
      </c>
      <c r="H743" s="8"/>
      <c r="I743" s="8"/>
      <c r="J743" s="8"/>
      <c r="K743" s="8">
        <f>G743+I743</f>
        <v>216600</v>
      </c>
      <c r="L743" s="8">
        <f>H743+J743</f>
        <v>0</v>
      </c>
    </row>
    <row r="744" spans="1:12" x14ac:dyDescent="0.25">
      <c r="A744" s="6" t="s">
        <v>57</v>
      </c>
      <c r="B744" s="10" t="s">
        <v>522</v>
      </c>
      <c r="C744" s="10" t="s">
        <v>16</v>
      </c>
      <c r="D744" s="10" t="s">
        <v>59</v>
      </c>
      <c r="E744" s="10" t="s">
        <v>85</v>
      </c>
      <c r="F744" s="7">
        <v>800</v>
      </c>
      <c r="G744" s="8">
        <v>1400</v>
      </c>
      <c r="H744" s="8"/>
      <c r="I744" s="8">
        <v>0</v>
      </c>
      <c r="J744" s="8"/>
      <c r="K744" s="8">
        <f>G744+I744</f>
        <v>1400</v>
      </c>
      <c r="L744" s="8">
        <f>H744+J744</f>
        <v>0</v>
      </c>
    </row>
    <row r="745" spans="1:12" x14ac:dyDescent="0.25">
      <c r="A745" s="6" t="s">
        <v>19</v>
      </c>
      <c r="B745" s="10" t="s">
        <v>522</v>
      </c>
      <c r="C745" s="10" t="s">
        <v>16</v>
      </c>
      <c r="D745" s="10" t="s">
        <v>59</v>
      </c>
      <c r="E745" s="10" t="s">
        <v>20</v>
      </c>
      <c r="F745" s="7"/>
      <c r="G745" s="8">
        <f>G749+G746</f>
        <v>56071864.68</v>
      </c>
      <c r="H745" s="8">
        <f t="shared" ref="H745:L745" si="389">H749+H746</f>
        <v>0</v>
      </c>
      <c r="I745" s="8">
        <f t="shared" si="389"/>
        <v>5407658.2399999993</v>
      </c>
      <c r="J745" s="8">
        <f t="shared" si="389"/>
        <v>0</v>
      </c>
      <c r="K745" s="8">
        <f t="shared" si="389"/>
        <v>61479522.919999994</v>
      </c>
      <c r="L745" s="8">
        <f t="shared" si="389"/>
        <v>0</v>
      </c>
    </row>
    <row r="746" spans="1:12" ht="25.5" x14ac:dyDescent="0.25">
      <c r="A746" s="11" t="s">
        <v>21</v>
      </c>
      <c r="B746" s="10" t="s">
        <v>522</v>
      </c>
      <c r="C746" s="10" t="s">
        <v>16</v>
      </c>
      <c r="D746" s="10" t="s">
        <v>59</v>
      </c>
      <c r="E746" s="10" t="s">
        <v>22</v>
      </c>
      <c r="F746" s="7"/>
      <c r="G746" s="8">
        <f>G747</f>
        <v>1000</v>
      </c>
      <c r="H746" s="8">
        <f t="shared" ref="H746:L746" si="390">H747</f>
        <v>0</v>
      </c>
      <c r="I746" s="8">
        <f t="shared" si="390"/>
        <v>0</v>
      </c>
      <c r="J746" s="8">
        <f t="shared" si="390"/>
        <v>0</v>
      </c>
      <c r="K746" s="8">
        <f t="shared" si="390"/>
        <v>1000</v>
      </c>
      <c r="L746" s="8">
        <f t="shared" si="390"/>
        <v>0</v>
      </c>
    </row>
    <row r="747" spans="1:12" ht="25.5" x14ac:dyDescent="0.25">
      <c r="A747" s="6" t="s">
        <v>91</v>
      </c>
      <c r="B747" s="10" t="s">
        <v>522</v>
      </c>
      <c r="C747" s="10" t="s">
        <v>16</v>
      </c>
      <c r="D747" s="10" t="s">
        <v>59</v>
      </c>
      <c r="E747" s="10" t="s">
        <v>92</v>
      </c>
      <c r="F747" s="7"/>
      <c r="G747" s="8">
        <f t="shared" ref="G747:L747" si="391">SUM(G748:G748)</f>
        <v>1000</v>
      </c>
      <c r="H747" s="8">
        <f t="shared" si="391"/>
        <v>0</v>
      </c>
      <c r="I747" s="8">
        <f t="shared" si="391"/>
        <v>0</v>
      </c>
      <c r="J747" s="8">
        <f t="shared" si="391"/>
        <v>0</v>
      </c>
      <c r="K747" s="8">
        <f t="shared" si="391"/>
        <v>1000</v>
      </c>
      <c r="L747" s="8">
        <f t="shared" si="391"/>
        <v>0</v>
      </c>
    </row>
    <row r="748" spans="1:12" x14ac:dyDescent="0.25">
      <c r="A748" s="6" t="s">
        <v>57</v>
      </c>
      <c r="B748" s="10" t="s">
        <v>522</v>
      </c>
      <c r="C748" s="10" t="s">
        <v>16</v>
      </c>
      <c r="D748" s="10" t="s">
        <v>59</v>
      </c>
      <c r="E748" s="10" t="s">
        <v>92</v>
      </c>
      <c r="F748" s="7">
        <v>800</v>
      </c>
      <c r="G748" s="8">
        <v>1000</v>
      </c>
      <c r="H748" s="8"/>
      <c r="I748" s="8">
        <v>0</v>
      </c>
      <c r="J748" s="8"/>
      <c r="K748" s="8">
        <f>G748+I748</f>
        <v>1000</v>
      </c>
      <c r="L748" s="8">
        <f>H748+J748</f>
        <v>0</v>
      </c>
    </row>
    <row r="749" spans="1:12" ht="25.5" x14ac:dyDescent="0.25">
      <c r="A749" s="6" t="s">
        <v>99</v>
      </c>
      <c r="B749" s="10" t="s">
        <v>522</v>
      </c>
      <c r="C749" s="10" t="s">
        <v>16</v>
      </c>
      <c r="D749" s="10" t="s">
        <v>59</v>
      </c>
      <c r="E749" s="10" t="s">
        <v>100</v>
      </c>
      <c r="F749" s="7"/>
      <c r="G749" s="8">
        <f>G750+G752+G762+G760+G766+G754+G756+G758+G764</f>
        <v>56070864.68</v>
      </c>
      <c r="H749" s="8">
        <f t="shared" ref="H749:L749" si="392">H750+H752+H762+H760+H766+H754+H756+H758+H764</f>
        <v>0</v>
      </c>
      <c r="I749" s="8">
        <f t="shared" si="392"/>
        <v>5407658.2399999993</v>
      </c>
      <c r="J749" s="8">
        <f t="shared" si="392"/>
        <v>0</v>
      </c>
      <c r="K749" s="8">
        <f t="shared" si="392"/>
        <v>61478522.919999994</v>
      </c>
      <c r="L749" s="8">
        <f t="shared" si="392"/>
        <v>0</v>
      </c>
    </row>
    <row r="750" spans="1:12" ht="51" x14ac:dyDescent="0.25">
      <c r="A750" s="6" t="s">
        <v>29</v>
      </c>
      <c r="B750" s="10" t="s">
        <v>522</v>
      </c>
      <c r="C750" s="10" t="s">
        <v>16</v>
      </c>
      <c r="D750" s="10" t="s">
        <v>59</v>
      </c>
      <c r="E750" s="10" t="s">
        <v>101</v>
      </c>
      <c r="F750" s="7"/>
      <c r="G750" s="8">
        <f t="shared" ref="G750:L750" si="393">G751</f>
        <v>961208.18</v>
      </c>
      <c r="H750" s="8">
        <f t="shared" si="393"/>
        <v>0</v>
      </c>
      <c r="I750" s="8">
        <f t="shared" si="393"/>
        <v>0</v>
      </c>
      <c r="J750" s="8">
        <f t="shared" si="393"/>
        <v>0</v>
      </c>
      <c r="K750" s="8">
        <f t="shared" si="393"/>
        <v>961208.18</v>
      </c>
      <c r="L750" s="8">
        <f t="shared" si="393"/>
        <v>0</v>
      </c>
    </row>
    <row r="751" spans="1:12" ht="25.5" x14ac:dyDescent="0.25">
      <c r="A751" s="6" t="s">
        <v>68</v>
      </c>
      <c r="B751" s="10" t="s">
        <v>522</v>
      </c>
      <c r="C751" s="10" t="s">
        <v>16</v>
      </c>
      <c r="D751" s="10" t="s">
        <v>59</v>
      </c>
      <c r="E751" s="10" t="s">
        <v>101</v>
      </c>
      <c r="F751" s="7">
        <v>600</v>
      </c>
      <c r="G751" s="8">
        <v>961208.18</v>
      </c>
      <c r="H751" s="8"/>
      <c r="I751" s="8">
        <v>0</v>
      </c>
      <c r="J751" s="8"/>
      <c r="K751" s="8">
        <f>G751+I751</f>
        <v>961208.18</v>
      </c>
      <c r="L751" s="8">
        <f>H751+J751</f>
        <v>0</v>
      </c>
    </row>
    <row r="752" spans="1:12" ht="38.25" x14ac:dyDescent="0.25">
      <c r="A752" s="13" t="s">
        <v>103</v>
      </c>
      <c r="B752" s="10" t="s">
        <v>522</v>
      </c>
      <c r="C752" s="10" t="s">
        <v>16</v>
      </c>
      <c r="D752" s="10" t="s">
        <v>59</v>
      </c>
      <c r="E752" s="10" t="s">
        <v>104</v>
      </c>
      <c r="F752" s="7"/>
      <c r="G752" s="8">
        <f t="shared" ref="G752:L752" si="394">G753</f>
        <v>37820453.549999997</v>
      </c>
      <c r="H752" s="8">
        <f t="shared" si="394"/>
        <v>0</v>
      </c>
      <c r="I752" s="8">
        <f t="shared" si="394"/>
        <v>0</v>
      </c>
      <c r="J752" s="8">
        <f t="shared" si="394"/>
        <v>0</v>
      </c>
      <c r="K752" s="8">
        <f t="shared" si="394"/>
        <v>37820453.549999997</v>
      </c>
      <c r="L752" s="8">
        <f t="shared" si="394"/>
        <v>0</v>
      </c>
    </row>
    <row r="753" spans="1:12" ht="25.5" x14ac:dyDescent="0.25">
      <c r="A753" s="6" t="s">
        <v>68</v>
      </c>
      <c r="B753" s="10" t="s">
        <v>522</v>
      </c>
      <c r="C753" s="10" t="s">
        <v>16</v>
      </c>
      <c r="D753" s="10" t="s">
        <v>59</v>
      </c>
      <c r="E753" s="10" t="s">
        <v>104</v>
      </c>
      <c r="F753" s="7">
        <v>600</v>
      </c>
      <c r="G753" s="8">
        <v>37820453.549999997</v>
      </c>
      <c r="H753" s="8"/>
      <c r="I753" s="8">
        <v>0</v>
      </c>
      <c r="J753" s="8"/>
      <c r="K753" s="8">
        <f>G753+I753</f>
        <v>37820453.549999997</v>
      </c>
      <c r="L753" s="8">
        <f>H753+J753</f>
        <v>0</v>
      </c>
    </row>
    <row r="754" spans="1:12" ht="25.5" x14ac:dyDescent="0.25">
      <c r="A754" s="13" t="s">
        <v>105</v>
      </c>
      <c r="B754" s="10" t="s">
        <v>522</v>
      </c>
      <c r="C754" s="10" t="s">
        <v>16</v>
      </c>
      <c r="D754" s="10" t="s">
        <v>59</v>
      </c>
      <c r="E754" s="10" t="s">
        <v>106</v>
      </c>
      <c r="F754" s="7"/>
      <c r="G754" s="8">
        <f>G755</f>
        <v>680560.02</v>
      </c>
      <c r="H754" s="8">
        <f t="shared" ref="H754:L754" si="395">H755</f>
        <v>0</v>
      </c>
      <c r="I754" s="8">
        <f t="shared" si="395"/>
        <v>817.16000000000349</v>
      </c>
      <c r="J754" s="8">
        <f t="shared" si="395"/>
        <v>0</v>
      </c>
      <c r="K754" s="8">
        <f t="shared" si="395"/>
        <v>681377.18</v>
      </c>
      <c r="L754" s="8">
        <f t="shared" si="395"/>
        <v>0</v>
      </c>
    </row>
    <row r="755" spans="1:12" ht="25.5" x14ac:dyDescent="0.25">
      <c r="A755" s="6" t="s">
        <v>68</v>
      </c>
      <c r="B755" s="10" t="s">
        <v>522</v>
      </c>
      <c r="C755" s="10" t="s">
        <v>16</v>
      </c>
      <c r="D755" s="10" t="s">
        <v>59</v>
      </c>
      <c r="E755" s="10" t="s">
        <v>106</v>
      </c>
      <c r="F755" s="7">
        <v>600</v>
      </c>
      <c r="G755" s="8">
        <v>680560.02</v>
      </c>
      <c r="H755" s="8"/>
      <c r="I755" s="8">
        <f>190817.16-190000</f>
        <v>817.16000000000349</v>
      </c>
      <c r="J755" s="8"/>
      <c r="K755" s="8">
        <f t="shared" ref="K755:L755" si="396">G755+I755</f>
        <v>681377.18</v>
      </c>
      <c r="L755" s="8">
        <f t="shared" si="396"/>
        <v>0</v>
      </c>
    </row>
    <row r="756" spans="1:12" ht="25.5" x14ac:dyDescent="0.25">
      <c r="A756" s="13" t="s">
        <v>107</v>
      </c>
      <c r="B756" s="10" t="s">
        <v>522</v>
      </c>
      <c r="C756" s="10" t="s">
        <v>16</v>
      </c>
      <c r="D756" s="10" t="s">
        <v>59</v>
      </c>
      <c r="E756" s="10" t="s">
        <v>108</v>
      </c>
      <c r="F756" s="7"/>
      <c r="G756" s="8">
        <f>G757</f>
        <v>4453547.4400000004</v>
      </c>
      <c r="H756" s="8">
        <f t="shared" ref="H756:L756" si="397">H757</f>
        <v>0</v>
      </c>
      <c r="I756" s="8">
        <f t="shared" si="397"/>
        <v>1193321.8500000001</v>
      </c>
      <c r="J756" s="8">
        <f t="shared" si="397"/>
        <v>0</v>
      </c>
      <c r="K756" s="8">
        <f t="shared" si="397"/>
        <v>5646869.290000001</v>
      </c>
      <c r="L756" s="8">
        <f t="shared" si="397"/>
        <v>0</v>
      </c>
    </row>
    <row r="757" spans="1:12" ht="25.5" x14ac:dyDescent="0.25">
      <c r="A757" s="6" t="s">
        <v>68</v>
      </c>
      <c r="B757" s="10" t="s">
        <v>522</v>
      </c>
      <c r="C757" s="10" t="s">
        <v>16</v>
      </c>
      <c r="D757" s="10" t="s">
        <v>59</v>
      </c>
      <c r="E757" s="10" t="s">
        <v>108</v>
      </c>
      <c r="F757" s="7">
        <v>600</v>
      </c>
      <c r="G757" s="8">
        <f>4453547.44</f>
        <v>4453547.4400000004</v>
      </c>
      <c r="H757" s="8"/>
      <c r="I757" s="8">
        <v>1193321.8500000001</v>
      </c>
      <c r="J757" s="8"/>
      <c r="K757" s="8">
        <f t="shared" ref="K757:L757" si="398">G757+I757</f>
        <v>5646869.290000001</v>
      </c>
      <c r="L757" s="8">
        <f t="shared" si="398"/>
        <v>0</v>
      </c>
    </row>
    <row r="758" spans="1:12" ht="25.5" x14ac:dyDescent="0.25">
      <c r="A758" s="13" t="s">
        <v>109</v>
      </c>
      <c r="B758" s="10" t="s">
        <v>522</v>
      </c>
      <c r="C758" s="10" t="s">
        <v>16</v>
      </c>
      <c r="D758" s="10" t="s">
        <v>59</v>
      </c>
      <c r="E758" s="10" t="s">
        <v>110</v>
      </c>
      <c r="F758" s="7"/>
      <c r="G758" s="8">
        <f>G759</f>
        <v>6215095.4900000002</v>
      </c>
      <c r="H758" s="8">
        <f t="shared" ref="H758:L758" si="399">H759</f>
        <v>0</v>
      </c>
      <c r="I758" s="8">
        <f t="shared" si="399"/>
        <v>-166419.94</v>
      </c>
      <c r="J758" s="8">
        <f t="shared" si="399"/>
        <v>0</v>
      </c>
      <c r="K758" s="8">
        <f t="shared" si="399"/>
        <v>6048675.5499999998</v>
      </c>
      <c r="L758" s="8">
        <f t="shared" si="399"/>
        <v>0</v>
      </c>
    </row>
    <row r="759" spans="1:12" ht="25.5" x14ac:dyDescent="0.25">
      <c r="A759" s="6" t="s">
        <v>68</v>
      </c>
      <c r="B759" s="10" t="s">
        <v>522</v>
      </c>
      <c r="C759" s="10" t="s">
        <v>16</v>
      </c>
      <c r="D759" s="10" t="s">
        <v>59</v>
      </c>
      <c r="E759" s="10" t="s">
        <v>110</v>
      </c>
      <c r="F759" s="7">
        <v>600</v>
      </c>
      <c r="G759" s="8">
        <v>6215095.4900000002</v>
      </c>
      <c r="H759" s="8"/>
      <c r="I759" s="8">
        <f>263697.22-430117.16</f>
        <v>-166419.94</v>
      </c>
      <c r="J759" s="8"/>
      <c r="K759" s="8">
        <f t="shared" ref="K759:L759" si="400">G759+I759</f>
        <v>6048675.5499999998</v>
      </c>
      <c r="L759" s="8">
        <f t="shared" si="400"/>
        <v>0</v>
      </c>
    </row>
    <row r="760" spans="1:12" ht="25.5" x14ac:dyDescent="0.25">
      <c r="A760" s="6" t="s">
        <v>111</v>
      </c>
      <c r="B760" s="10" t="s">
        <v>522</v>
      </c>
      <c r="C760" s="10" t="s">
        <v>16</v>
      </c>
      <c r="D760" s="10" t="s">
        <v>59</v>
      </c>
      <c r="E760" s="10" t="s">
        <v>112</v>
      </c>
      <c r="F760" s="7"/>
      <c r="G760" s="8">
        <f t="shared" ref="G760:L760" si="401">G761</f>
        <v>910000</v>
      </c>
      <c r="H760" s="8">
        <f t="shared" si="401"/>
        <v>0</v>
      </c>
      <c r="I760" s="8">
        <f t="shared" si="401"/>
        <v>-152553</v>
      </c>
      <c r="J760" s="8">
        <f t="shared" si="401"/>
        <v>0</v>
      </c>
      <c r="K760" s="8">
        <f t="shared" si="401"/>
        <v>757447</v>
      </c>
      <c r="L760" s="8">
        <f t="shared" si="401"/>
        <v>0</v>
      </c>
    </row>
    <row r="761" spans="1:12" ht="25.5" x14ac:dyDescent="0.25">
      <c r="A761" s="6" t="s">
        <v>68</v>
      </c>
      <c r="B761" s="10" t="s">
        <v>522</v>
      </c>
      <c r="C761" s="10" t="s">
        <v>16</v>
      </c>
      <c r="D761" s="10" t="s">
        <v>59</v>
      </c>
      <c r="E761" s="10" t="s">
        <v>112</v>
      </c>
      <c r="F761" s="7">
        <v>600</v>
      </c>
      <c r="G761" s="8">
        <v>910000</v>
      </c>
      <c r="H761" s="8"/>
      <c r="I761" s="8">
        <v>-152553</v>
      </c>
      <c r="J761" s="8"/>
      <c r="K761" s="8">
        <f>G761+I761</f>
        <v>757447</v>
      </c>
      <c r="L761" s="8">
        <f>H761+J761</f>
        <v>0</v>
      </c>
    </row>
    <row r="762" spans="1:12" x14ac:dyDescent="0.25">
      <c r="A762" s="6" t="s">
        <v>113</v>
      </c>
      <c r="B762" s="10" t="s">
        <v>522</v>
      </c>
      <c r="C762" s="10" t="s">
        <v>16</v>
      </c>
      <c r="D762" s="10" t="s">
        <v>59</v>
      </c>
      <c r="E762" s="10" t="s">
        <v>114</v>
      </c>
      <c r="F762" s="7"/>
      <c r="G762" s="8">
        <f t="shared" ref="G762:L762" si="402">G763</f>
        <v>4470870</v>
      </c>
      <c r="H762" s="8">
        <f t="shared" si="402"/>
        <v>0</v>
      </c>
      <c r="I762" s="8">
        <f t="shared" si="402"/>
        <v>4832492.17</v>
      </c>
      <c r="J762" s="8">
        <f t="shared" si="402"/>
        <v>0</v>
      </c>
      <c r="K762" s="8">
        <f t="shared" si="402"/>
        <v>9303362.1699999999</v>
      </c>
      <c r="L762" s="8">
        <f t="shared" si="402"/>
        <v>0</v>
      </c>
    </row>
    <row r="763" spans="1:12" ht="25.5" x14ac:dyDescent="0.25">
      <c r="A763" s="6" t="s">
        <v>68</v>
      </c>
      <c r="B763" s="10" t="s">
        <v>522</v>
      </c>
      <c r="C763" s="10" t="s">
        <v>16</v>
      </c>
      <c r="D763" s="10" t="s">
        <v>59</v>
      </c>
      <c r="E763" s="10" t="s">
        <v>114</v>
      </c>
      <c r="F763" s="7">
        <v>600</v>
      </c>
      <c r="G763" s="8">
        <v>4470870</v>
      </c>
      <c r="H763" s="8"/>
      <c r="I763" s="8">
        <f>-167507.83+5000000</f>
        <v>4832492.17</v>
      </c>
      <c r="J763" s="8"/>
      <c r="K763" s="8">
        <f>G763+I763</f>
        <v>9303362.1699999999</v>
      </c>
      <c r="L763" s="8">
        <f>H763+J763</f>
        <v>0</v>
      </c>
    </row>
    <row r="764" spans="1:12" ht="25.5" x14ac:dyDescent="0.25">
      <c r="A764" s="6" t="s">
        <v>483</v>
      </c>
      <c r="B764" s="10" t="s">
        <v>522</v>
      </c>
      <c r="C764" s="10" t="s">
        <v>16</v>
      </c>
      <c r="D764" s="10" t="s">
        <v>59</v>
      </c>
      <c r="E764" s="10" t="s">
        <v>523</v>
      </c>
      <c r="F764" s="7"/>
      <c r="G764" s="8">
        <f>G765</f>
        <v>59130</v>
      </c>
      <c r="H764" s="8">
        <f t="shared" ref="H764:L764" si="403">H765</f>
        <v>0</v>
      </c>
      <c r="I764" s="8">
        <f t="shared" si="403"/>
        <v>0</v>
      </c>
      <c r="J764" s="8">
        <f t="shared" si="403"/>
        <v>0</v>
      </c>
      <c r="K764" s="8">
        <f t="shared" si="403"/>
        <v>59130</v>
      </c>
      <c r="L764" s="8">
        <f t="shared" si="403"/>
        <v>0</v>
      </c>
    </row>
    <row r="765" spans="1:12" ht="25.5" x14ac:dyDescent="0.25">
      <c r="A765" s="6" t="s">
        <v>68</v>
      </c>
      <c r="B765" s="10" t="s">
        <v>522</v>
      </c>
      <c r="C765" s="10" t="s">
        <v>16</v>
      </c>
      <c r="D765" s="10" t="s">
        <v>59</v>
      </c>
      <c r="E765" s="10" t="s">
        <v>523</v>
      </c>
      <c r="F765" s="7">
        <v>600</v>
      </c>
      <c r="G765" s="8">
        <v>59130</v>
      </c>
      <c r="H765" s="8"/>
      <c r="I765" s="8">
        <v>0</v>
      </c>
      <c r="J765" s="8"/>
      <c r="K765" s="8">
        <f t="shared" ref="K765:L765" si="404">G765+I765</f>
        <v>59130</v>
      </c>
      <c r="L765" s="8">
        <f t="shared" si="404"/>
        <v>0</v>
      </c>
    </row>
    <row r="766" spans="1:12" ht="25.5" x14ac:dyDescent="0.25">
      <c r="A766" s="6" t="s">
        <v>115</v>
      </c>
      <c r="B766" s="10" t="s">
        <v>522</v>
      </c>
      <c r="C766" s="10" t="s">
        <v>16</v>
      </c>
      <c r="D766" s="10" t="s">
        <v>59</v>
      </c>
      <c r="E766" s="10" t="s">
        <v>116</v>
      </c>
      <c r="F766" s="7"/>
      <c r="G766" s="8">
        <f t="shared" ref="G766:L766" si="405">G767</f>
        <v>500000</v>
      </c>
      <c r="H766" s="8">
        <f t="shared" si="405"/>
        <v>0</v>
      </c>
      <c r="I766" s="8">
        <f t="shared" si="405"/>
        <v>-300000</v>
      </c>
      <c r="J766" s="8">
        <f t="shared" si="405"/>
        <v>0</v>
      </c>
      <c r="K766" s="8">
        <f t="shared" si="405"/>
        <v>200000</v>
      </c>
      <c r="L766" s="8">
        <f t="shared" si="405"/>
        <v>0</v>
      </c>
    </row>
    <row r="767" spans="1:12" ht="25.5" x14ac:dyDescent="0.25">
      <c r="A767" s="6" t="s">
        <v>68</v>
      </c>
      <c r="B767" s="10" t="s">
        <v>522</v>
      </c>
      <c r="C767" s="10" t="s">
        <v>16</v>
      </c>
      <c r="D767" s="10" t="s">
        <v>59</v>
      </c>
      <c r="E767" s="10" t="s">
        <v>116</v>
      </c>
      <c r="F767" s="7">
        <v>600</v>
      </c>
      <c r="G767" s="8">
        <f>500000</f>
        <v>500000</v>
      </c>
      <c r="H767" s="8"/>
      <c r="I767" s="8">
        <v>-300000</v>
      </c>
      <c r="J767" s="8"/>
      <c r="K767" s="8">
        <f>G767+I767</f>
        <v>200000</v>
      </c>
      <c r="L767" s="8">
        <f>H767+J767</f>
        <v>0</v>
      </c>
    </row>
    <row r="768" spans="1:12" ht="25.5" x14ac:dyDescent="0.25">
      <c r="A768" s="6" t="s">
        <v>118</v>
      </c>
      <c r="B768" s="10" t="s">
        <v>522</v>
      </c>
      <c r="C768" s="10" t="s">
        <v>119</v>
      </c>
      <c r="D768" s="10" t="s">
        <v>524</v>
      </c>
      <c r="E768" s="10"/>
      <c r="F768" s="7"/>
      <c r="G768" s="8">
        <f t="shared" ref="G768:L768" si="406">G769+G778</f>
        <v>9948614.6799999997</v>
      </c>
      <c r="H768" s="8">
        <f t="shared" si="406"/>
        <v>0</v>
      </c>
      <c r="I768" s="8">
        <f t="shared" si="406"/>
        <v>0</v>
      </c>
      <c r="J768" s="8">
        <f t="shared" si="406"/>
        <v>0</v>
      </c>
      <c r="K768" s="8">
        <f t="shared" si="406"/>
        <v>9948614.6799999997</v>
      </c>
      <c r="L768" s="8">
        <f t="shared" si="406"/>
        <v>0</v>
      </c>
    </row>
    <row r="769" spans="1:12" ht="25.5" x14ac:dyDescent="0.25">
      <c r="A769" s="6" t="s">
        <v>122</v>
      </c>
      <c r="B769" s="10" t="s">
        <v>522</v>
      </c>
      <c r="C769" s="10" t="s">
        <v>119</v>
      </c>
      <c r="D769" s="10" t="s">
        <v>123</v>
      </c>
      <c r="E769" s="10"/>
      <c r="F769" s="7"/>
      <c r="G769" s="8">
        <f t="shared" ref="G769:L770" si="407">G770</f>
        <v>7369214.6799999997</v>
      </c>
      <c r="H769" s="8">
        <f t="shared" si="407"/>
        <v>0</v>
      </c>
      <c r="I769" s="8">
        <f t="shared" si="407"/>
        <v>0</v>
      </c>
      <c r="J769" s="8">
        <f t="shared" si="407"/>
        <v>0</v>
      </c>
      <c r="K769" s="8">
        <f t="shared" si="407"/>
        <v>7369214.6799999997</v>
      </c>
      <c r="L769" s="8">
        <f t="shared" si="407"/>
        <v>0</v>
      </c>
    </row>
    <row r="770" spans="1:12" x14ac:dyDescent="0.25">
      <c r="A770" s="11" t="s">
        <v>19</v>
      </c>
      <c r="B770" s="10" t="s">
        <v>522</v>
      </c>
      <c r="C770" s="10" t="s">
        <v>119</v>
      </c>
      <c r="D770" s="10" t="s">
        <v>123</v>
      </c>
      <c r="E770" s="10" t="s">
        <v>20</v>
      </c>
      <c r="F770" s="7"/>
      <c r="G770" s="8">
        <f>G771</f>
        <v>7369214.6799999997</v>
      </c>
      <c r="H770" s="8">
        <f t="shared" si="407"/>
        <v>0</v>
      </c>
      <c r="I770" s="8">
        <f t="shared" si="407"/>
        <v>0</v>
      </c>
      <c r="J770" s="8">
        <f t="shared" si="407"/>
        <v>0</v>
      </c>
      <c r="K770" s="8">
        <f t="shared" si="407"/>
        <v>7369214.6799999997</v>
      </c>
      <c r="L770" s="8">
        <f t="shared" si="407"/>
        <v>0</v>
      </c>
    </row>
    <row r="771" spans="1:12" ht="25.5" x14ac:dyDescent="0.25">
      <c r="A771" s="12" t="s">
        <v>124</v>
      </c>
      <c r="B771" s="10" t="s">
        <v>522</v>
      </c>
      <c r="C771" s="10" t="s">
        <v>119</v>
      </c>
      <c r="D771" s="10" t="s">
        <v>123</v>
      </c>
      <c r="E771" s="10" t="s">
        <v>125</v>
      </c>
      <c r="F771" s="7"/>
      <c r="G771" s="8">
        <f t="shared" ref="G771:L771" si="408">G774+G772</f>
        <v>7369214.6799999997</v>
      </c>
      <c r="H771" s="8">
        <f t="shared" si="408"/>
        <v>0</v>
      </c>
      <c r="I771" s="8">
        <f t="shared" si="408"/>
        <v>0</v>
      </c>
      <c r="J771" s="8">
        <f t="shared" si="408"/>
        <v>0</v>
      </c>
      <c r="K771" s="8">
        <f t="shared" si="408"/>
        <v>7369214.6799999997</v>
      </c>
      <c r="L771" s="8">
        <f t="shared" si="408"/>
        <v>0</v>
      </c>
    </row>
    <row r="772" spans="1:12" ht="51" x14ac:dyDescent="0.25">
      <c r="A772" s="6" t="s">
        <v>29</v>
      </c>
      <c r="B772" s="10" t="s">
        <v>522</v>
      </c>
      <c r="C772" s="10" t="s">
        <v>119</v>
      </c>
      <c r="D772" s="10" t="s">
        <v>123</v>
      </c>
      <c r="E772" s="10" t="s">
        <v>126</v>
      </c>
      <c r="F772" s="7"/>
      <c r="G772" s="8">
        <f t="shared" ref="G772:L772" si="409">G773</f>
        <v>200000</v>
      </c>
      <c r="H772" s="8">
        <f t="shared" si="409"/>
        <v>0</v>
      </c>
      <c r="I772" s="8">
        <f t="shared" si="409"/>
        <v>0</v>
      </c>
      <c r="J772" s="8">
        <f t="shared" si="409"/>
        <v>0</v>
      </c>
      <c r="K772" s="8">
        <f t="shared" si="409"/>
        <v>200000</v>
      </c>
      <c r="L772" s="8">
        <f t="shared" si="409"/>
        <v>0</v>
      </c>
    </row>
    <row r="773" spans="1:12" ht="51" x14ac:dyDescent="0.25">
      <c r="A773" s="6" t="s">
        <v>25</v>
      </c>
      <c r="B773" s="10" t="s">
        <v>522</v>
      </c>
      <c r="C773" s="10" t="s">
        <v>119</v>
      </c>
      <c r="D773" s="10" t="s">
        <v>123</v>
      </c>
      <c r="E773" s="10" t="s">
        <v>126</v>
      </c>
      <c r="F773" s="7">
        <v>100</v>
      </c>
      <c r="G773" s="8">
        <v>200000</v>
      </c>
      <c r="H773" s="8"/>
      <c r="I773" s="8">
        <v>0</v>
      </c>
      <c r="J773" s="8"/>
      <c r="K773" s="8">
        <f>G773+I773</f>
        <v>200000</v>
      </c>
      <c r="L773" s="8">
        <f>H773+J773</f>
        <v>0</v>
      </c>
    </row>
    <row r="774" spans="1:12" ht="38.25" x14ac:dyDescent="0.25">
      <c r="A774" s="6" t="s">
        <v>127</v>
      </c>
      <c r="B774" s="10" t="s">
        <v>522</v>
      </c>
      <c r="C774" s="10" t="s">
        <v>119</v>
      </c>
      <c r="D774" s="10" t="s">
        <v>123</v>
      </c>
      <c r="E774" s="10" t="s">
        <v>128</v>
      </c>
      <c r="F774" s="7"/>
      <c r="G774" s="8">
        <f t="shared" ref="G774:L774" si="410">SUM(G775:G777)</f>
        <v>7169214.6799999997</v>
      </c>
      <c r="H774" s="8">
        <f t="shared" si="410"/>
        <v>0</v>
      </c>
      <c r="I774" s="8">
        <f t="shared" si="410"/>
        <v>0</v>
      </c>
      <c r="J774" s="8">
        <f t="shared" si="410"/>
        <v>0</v>
      </c>
      <c r="K774" s="8">
        <f t="shared" si="410"/>
        <v>7169214.6799999997</v>
      </c>
      <c r="L774" s="8">
        <f t="shared" si="410"/>
        <v>0</v>
      </c>
    </row>
    <row r="775" spans="1:12" ht="51" x14ac:dyDescent="0.25">
      <c r="A775" s="6" t="s">
        <v>25</v>
      </c>
      <c r="B775" s="10" t="s">
        <v>522</v>
      </c>
      <c r="C775" s="10" t="s">
        <v>119</v>
      </c>
      <c r="D775" s="10" t="s">
        <v>123</v>
      </c>
      <c r="E775" s="10" t="s">
        <v>128</v>
      </c>
      <c r="F775" s="7">
        <v>100</v>
      </c>
      <c r="G775" s="8">
        <v>6839556.6799999997</v>
      </c>
      <c r="H775" s="8"/>
      <c r="I775" s="8"/>
      <c r="J775" s="8"/>
      <c r="K775" s="8">
        <f t="shared" ref="K775:L777" si="411">G775+I775</f>
        <v>6839556.6799999997</v>
      </c>
      <c r="L775" s="8">
        <f t="shared" si="411"/>
        <v>0</v>
      </c>
    </row>
    <row r="776" spans="1:12" ht="25.5" x14ac:dyDescent="0.25">
      <c r="A776" s="6" t="s">
        <v>28</v>
      </c>
      <c r="B776" s="10" t="s">
        <v>522</v>
      </c>
      <c r="C776" s="10" t="s">
        <v>119</v>
      </c>
      <c r="D776" s="10" t="s">
        <v>123</v>
      </c>
      <c r="E776" s="10" t="s">
        <v>128</v>
      </c>
      <c r="F776" s="7">
        <v>200</v>
      </c>
      <c r="G776" s="8">
        <v>251388</v>
      </c>
      <c r="H776" s="8"/>
      <c r="I776" s="8"/>
      <c r="J776" s="8"/>
      <c r="K776" s="8">
        <f t="shared" si="411"/>
        <v>251388</v>
      </c>
      <c r="L776" s="8">
        <f t="shared" si="411"/>
        <v>0</v>
      </c>
    </row>
    <row r="777" spans="1:12" x14ac:dyDescent="0.25">
      <c r="A777" s="6" t="s">
        <v>57</v>
      </c>
      <c r="B777" s="10" t="s">
        <v>522</v>
      </c>
      <c r="C777" s="10" t="s">
        <v>119</v>
      </c>
      <c r="D777" s="10" t="s">
        <v>123</v>
      </c>
      <c r="E777" s="10" t="s">
        <v>128</v>
      </c>
      <c r="F777" s="7">
        <v>800</v>
      </c>
      <c r="G777" s="8">
        <v>78270</v>
      </c>
      <c r="H777" s="8"/>
      <c r="I777" s="8">
        <v>0</v>
      </c>
      <c r="J777" s="8"/>
      <c r="K777" s="8">
        <f t="shared" si="411"/>
        <v>78270</v>
      </c>
      <c r="L777" s="8">
        <f t="shared" si="411"/>
        <v>0</v>
      </c>
    </row>
    <row r="778" spans="1:12" ht="25.5" x14ac:dyDescent="0.25">
      <c r="A778" s="6" t="s">
        <v>129</v>
      </c>
      <c r="B778" s="10" t="s">
        <v>522</v>
      </c>
      <c r="C778" s="10" t="s">
        <v>119</v>
      </c>
      <c r="D778" s="10" t="s">
        <v>130</v>
      </c>
      <c r="E778" s="10"/>
      <c r="F778" s="7"/>
      <c r="G778" s="8">
        <f>G779+G790</f>
        <v>2579400</v>
      </c>
      <c r="H778" s="8">
        <f>H779+H790</f>
        <v>0</v>
      </c>
      <c r="I778" s="8">
        <f>I779+I790</f>
        <v>0</v>
      </c>
      <c r="J778" s="8">
        <f>J779+J790</f>
        <v>0</v>
      </c>
      <c r="K778" s="8">
        <f>K779+K790</f>
        <v>2579400</v>
      </c>
      <c r="L778" s="8">
        <f>L779+L790</f>
        <v>0</v>
      </c>
    </row>
    <row r="779" spans="1:12" ht="25.5" x14ac:dyDescent="0.25">
      <c r="A779" s="9" t="s">
        <v>60</v>
      </c>
      <c r="B779" s="10" t="s">
        <v>522</v>
      </c>
      <c r="C779" s="10" t="s">
        <v>119</v>
      </c>
      <c r="D779" s="10" t="s">
        <v>130</v>
      </c>
      <c r="E779" s="10" t="s">
        <v>61</v>
      </c>
      <c r="F779" s="7"/>
      <c r="G779" s="8">
        <f t="shared" ref="G779:L779" si="412">G780</f>
        <v>2529400</v>
      </c>
      <c r="H779" s="8">
        <f t="shared" si="412"/>
        <v>0</v>
      </c>
      <c r="I779" s="8">
        <f t="shared" si="412"/>
        <v>0</v>
      </c>
      <c r="J779" s="8">
        <f t="shared" si="412"/>
        <v>0</v>
      </c>
      <c r="K779" s="8">
        <f t="shared" si="412"/>
        <v>2529400</v>
      </c>
      <c r="L779" s="8">
        <f t="shared" si="412"/>
        <v>0</v>
      </c>
    </row>
    <row r="780" spans="1:12" ht="25.5" x14ac:dyDescent="0.25">
      <c r="A780" s="6" t="s">
        <v>131</v>
      </c>
      <c r="B780" s="10" t="s">
        <v>522</v>
      </c>
      <c r="C780" s="10" t="s">
        <v>119</v>
      </c>
      <c r="D780" s="10" t="s">
        <v>130</v>
      </c>
      <c r="E780" s="10" t="s">
        <v>132</v>
      </c>
      <c r="F780" s="7"/>
      <c r="G780" s="8">
        <f>G781+G784+G787</f>
        <v>2529400</v>
      </c>
      <c r="H780" s="8">
        <f t="shared" ref="H780:L780" si="413">H781+H784+H787</f>
        <v>0</v>
      </c>
      <c r="I780" s="8">
        <f t="shared" si="413"/>
        <v>0</v>
      </c>
      <c r="J780" s="8">
        <f t="shared" si="413"/>
        <v>0</v>
      </c>
      <c r="K780" s="8">
        <f t="shared" si="413"/>
        <v>2529400</v>
      </c>
      <c r="L780" s="8">
        <f t="shared" si="413"/>
        <v>0</v>
      </c>
    </row>
    <row r="781" spans="1:12" ht="25.5" x14ac:dyDescent="0.25">
      <c r="A781" s="6" t="s">
        <v>133</v>
      </c>
      <c r="B781" s="10" t="s">
        <v>522</v>
      </c>
      <c r="C781" s="10" t="s">
        <v>119</v>
      </c>
      <c r="D781" s="10" t="s">
        <v>130</v>
      </c>
      <c r="E781" s="10" t="s">
        <v>134</v>
      </c>
      <c r="F781" s="7"/>
      <c r="G781" s="8">
        <f t="shared" ref="G781:L782" si="414">G782</f>
        <v>600000</v>
      </c>
      <c r="H781" s="8">
        <f t="shared" si="414"/>
        <v>0</v>
      </c>
      <c r="I781" s="8">
        <f t="shared" si="414"/>
        <v>0</v>
      </c>
      <c r="J781" s="8">
        <f t="shared" si="414"/>
        <v>0</v>
      </c>
      <c r="K781" s="8">
        <f t="shared" si="414"/>
        <v>600000</v>
      </c>
      <c r="L781" s="8">
        <f t="shared" si="414"/>
        <v>0</v>
      </c>
    </row>
    <row r="782" spans="1:12" x14ac:dyDescent="0.25">
      <c r="A782" s="12" t="s">
        <v>86</v>
      </c>
      <c r="B782" s="10" t="s">
        <v>522</v>
      </c>
      <c r="C782" s="10" t="s">
        <v>119</v>
      </c>
      <c r="D782" s="10" t="s">
        <v>130</v>
      </c>
      <c r="E782" s="10" t="s">
        <v>135</v>
      </c>
      <c r="F782" s="7"/>
      <c r="G782" s="8">
        <f t="shared" si="414"/>
        <v>600000</v>
      </c>
      <c r="H782" s="8">
        <f t="shared" si="414"/>
        <v>0</v>
      </c>
      <c r="I782" s="8">
        <f t="shared" si="414"/>
        <v>0</v>
      </c>
      <c r="J782" s="8">
        <f t="shared" si="414"/>
        <v>0</v>
      </c>
      <c r="K782" s="8">
        <f t="shared" si="414"/>
        <v>600000</v>
      </c>
      <c r="L782" s="8">
        <f t="shared" si="414"/>
        <v>0</v>
      </c>
    </row>
    <row r="783" spans="1:12" ht="25.5" x14ac:dyDescent="0.25">
      <c r="A783" s="6" t="s">
        <v>28</v>
      </c>
      <c r="B783" s="10" t="s">
        <v>522</v>
      </c>
      <c r="C783" s="10" t="s">
        <v>119</v>
      </c>
      <c r="D783" s="10" t="s">
        <v>130</v>
      </c>
      <c r="E783" s="10" t="s">
        <v>135</v>
      </c>
      <c r="F783" s="7">
        <v>200</v>
      </c>
      <c r="G783" s="8">
        <v>600000</v>
      </c>
      <c r="H783" s="8"/>
      <c r="I783" s="8"/>
      <c r="J783" s="8"/>
      <c r="K783" s="8">
        <f>G783+I783</f>
        <v>600000</v>
      </c>
      <c r="L783" s="8">
        <f>H783+J783</f>
        <v>0</v>
      </c>
    </row>
    <row r="784" spans="1:12" ht="25.5" x14ac:dyDescent="0.25">
      <c r="A784" s="6" t="s">
        <v>136</v>
      </c>
      <c r="B784" s="10" t="s">
        <v>522</v>
      </c>
      <c r="C784" s="10" t="s">
        <v>119</v>
      </c>
      <c r="D784" s="10" t="s">
        <v>130</v>
      </c>
      <c r="E784" s="10" t="s">
        <v>137</v>
      </c>
      <c r="F784" s="7"/>
      <c r="G784" s="8">
        <f>G785</f>
        <v>1825000</v>
      </c>
      <c r="H784" s="8">
        <f t="shared" ref="H784:L785" si="415">H785</f>
        <v>0</v>
      </c>
      <c r="I784" s="8">
        <f t="shared" si="415"/>
        <v>0</v>
      </c>
      <c r="J784" s="8">
        <f t="shared" si="415"/>
        <v>0</v>
      </c>
      <c r="K784" s="8">
        <f t="shared" si="415"/>
        <v>1825000</v>
      </c>
      <c r="L784" s="8">
        <f t="shared" si="415"/>
        <v>0</v>
      </c>
    </row>
    <row r="785" spans="1:12" x14ac:dyDescent="0.25">
      <c r="A785" s="12" t="s">
        <v>86</v>
      </c>
      <c r="B785" s="10" t="s">
        <v>522</v>
      </c>
      <c r="C785" s="10" t="s">
        <v>119</v>
      </c>
      <c r="D785" s="10" t="s">
        <v>130</v>
      </c>
      <c r="E785" s="10" t="s">
        <v>138</v>
      </c>
      <c r="F785" s="7"/>
      <c r="G785" s="8">
        <f>G786</f>
        <v>1825000</v>
      </c>
      <c r="H785" s="8">
        <f t="shared" si="415"/>
        <v>0</v>
      </c>
      <c r="I785" s="8">
        <f t="shared" si="415"/>
        <v>0</v>
      </c>
      <c r="J785" s="8">
        <f t="shared" si="415"/>
        <v>0</v>
      </c>
      <c r="K785" s="8">
        <f t="shared" si="415"/>
        <v>1825000</v>
      </c>
      <c r="L785" s="8">
        <f t="shared" si="415"/>
        <v>0</v>
      </c>
    </row>
    <row r="786" spans="1:12" ht="25.5" x14ac:dyDescent="0.25">
      <c r="A786" s="6" t="s">
        <v>28</v>
      </c>
      <c r="B786" s="10" t="s">
        <v>522</v>
      </c>
      <c r="C786" s="10" t="s">
        <v>119</v>
      </c>
      <c r="D786" s="10" t="s">
        <v>130</v>
      </c>
      <c r="E786" s="10" t="s">
        <v>138</v>
      </c>
      <c r="F786" s="7">
        <v>200</v>
      </c>
      <c r="G786" s="8">
        <v>1825000</v>
      </c>
      <c r="H786" s="8"/>
      <c r="I786" s="8">
        <v>0</v>
      </c>
      <c r="J786" s="8"/>
      <c r="K786" s="8">
        <f>G786+I786</f>
        <v>1825000</v>
      </c>
      <c r="L786" s="8">
        <f>H786+J786</f>
        <v>0</v>
      </c>
    </row>
    <row r="787" spans="1:12" ht="38.25" x14ac:dyDescent="0.25">
      <c r="A787" s="16" t="s">
        <v>139</v>
      </c>
      <c r="B787" s="10" t="s">
        <v>522</v>
      </c>
      <c r="C787" s="10" t="s">
        <v>119</v>
      </c>
      <c r="D787" s="10" t="s">
        <v>130</v>
      </c>
      <c r="E787" s="10" t="s">
        <v>140</v>
      </c>
      <c r="F787" s="7"/>
      <c r="G787" s="8">
        <f>+G788</f>
        <v>104400</v>
      </c>
      <c r="H787" s="8">
        <f t="shared" ref="H787:L787" si="416">+H788</f>
        <v>0</v>
      </c>
      <c r="I787" s="8">
        <f t="shared" si="416"/>
        <v>0</v>
      </c>
      <c r="J787" s="8">
        <f t="shared" si="416"/>
        <v>0</v>
      </c>
      <c r="K787" s="8">
        <f t="shared" si="416"/>
        <v>104400</v>
      </c>
      <c r="L787" s="8">
        <f t="shared" si="416"/>
        <v>0</v>
      </c>
    </row>
    <row r="788" spans="1:12" ht="25.5" x14ac:dyDescent="0.25">
      <c r="A788" s="6" t="s">
        <v>141</v>
      </c>
      <c r="B788" s="10" t="s">
        <v>522</v>
      </c>
      <c r="C788" s="10" t="s">
        <v>119</v>
      </c>
      <c r="D788" s="10" t="s">
        <v>130</v>
      </c>
      <c r="E788" s="10" t="s">
        <v>142</v>
      </c>
      <c r="F788" s="7"/>
      <c r="G788" s="8">
        <f t="shared" ref="G788:L788" si="417">G789</f>
        <v>104400</v>
      </c>
      <c r="H788" s="8">
        <f t="shared" si="417"/>
        <v>0</v>
      </c>
      <c r="I788" s="8">
        <f t="shared" si="417"/>
        <v>0</v>
      </c>
      <c r="J788" s="8">
        <f t="shared" si="417"/>
        <v>0</v>
      </c>
      <c r="K788" s="8">
        <f t="shared" si="417"/>
        <v>104400</v>
      </c>
      <c r="L788" s="8">
        <f t="shared" si="417"/>
        <v>0</v>
      </c>
    </row>
    <row r="789" spans="1:12" ht="25.5" x14ac:dyDescent="0.25">
      <c r="A789" s="6" t="s">
        <v>28</v>
      </c>
      <c r="B789" s="10" t="s">
        <v>522</v>
      </c>
      <c r="C789" s="10" t="s">
        <v>119</v>
      </c>
      <c r="D789" s="10" t="s">
        <v>130</v>
      </c>
      <c r="E789" s="10" t="s">
        <v>142</v>
      </c>
      <c r="F789" s="7">
        <v>200</v>
      </c>
      <c r="G789" s="8">
        <v>104400</v>
      </c>
      <c r="H789" s="8"/>
      <c r="I789" s="8"/>
      <c r="J789" s="8"/>
      <c r="K789" s="8">
        <f>G789+I789</f>
        <v>104400</v>
      </c>
      <c r="L789" s="8">
        <f>H789+J789</f>
        <v>0</v>
      </c>
    </row>
    <row r="790" spans="1:12" ht="51" x14ac:dyDescent="0.25">
      <c r="A790" s="37" t="s">
        <v>147</v>
      </c>
      <c r="B790" s="10" t="s">
        <v>522</v>
      </c>
      <c r="C790" s="10" t="s">
        <v>119</v>
      </c>
      <c r="D790" s="10" t="s">
        <v>130</v>
      </c>
      <c r="E790" s="10" t="s">
        <v>148</v>
      </c>
      <c r="F790" s="7"/>
      <c r="G790" s="8">
        <f>G791</f>
        <v>50000</v>
      </c>
      <c r="H790" s="8">
        <f t="shared" ref="H790:L792" si="418">H791</f>
        <v>0</v>
      </c>
      <c r="I790" s="8">
        <f t="shared" si="418"/>
        <v>0</v>
      </c>
      <c r="J790" s="8">
        <f t="shared" si="418"/>
        <v>0</v>
      </c>
      <c r="K790" s="8">
        <f t="shared" si="418"/>
        <v>50000</v>
      </c>
      <c r="L790" s="8">
        <f t="shared" si="418"/>
        <v>0</v>
      </c>
    </row>
    <row r="791" spans="1:12" ht="25.5" x14ac:dyDescent="0.25">
      <c r="A791" s="37" t="s">
        <v>149</v>
      </c>
      <c r="B791" s="10" t="s">
        <v>522</v>
      </c>
      <c r="C791" s="10" t="s">
        <v>119</v>
      </c>
      <c r="D791" s="10" t="s">
        <v>130</v>
      </c>
      <c r="E791" s="10" t="s">
        <v>150</v>
      </c>
      <c r="F791" s="7"/>
      <c r="G791" s="8">
        <f>G792</f>
        <v>50000</v>
      </c>
      <c r="H791" s="8">
        <f t="shared" si="418"/>
        <v>0</v>
      </c>
      <c r="I791" s="8">
        <f t="shared" si="418"/>
        <v>0</v>
      </c>
      <c r="J791" s="8">
        <f t="shared" si="418"/>
        <v>0</v>
      </c>
      <c r="K791" s="8">
        <f t="shared" si="418"/>
        <v>50000</v>
      </c>
      <c r="L791" s="8">
        <f t="shared" si="418"/>
        <v>0</v>
      </c>
    </row>
    <row r="792" spans="1:12" ht="25.5" x14ac:dyDescent="0.25">
      <c r="A792" s="37" t="s">
        <v>151</v>
      </c>
      <c r="B792" s="10" t="s">
        <v>522</v>
      </c>
      <c r="C792" s="10" t="s">
        <v>119</v>
      </c>
      <c r="D792" s="10" t="s">
        <v>130</v>
      </c>
      <c r="E792" s="10" t="s">
        <v>152</v>
      </c>
      <c r="F792" s="7"/>
      <c r="G792" s="8">
        <f>G793</f>
        <v>50000</v>
      </c>
      <c r="H792" s="8">
        <f t="shared" si="418"/>
        <v>0</v>
      </c>
      <c r="I792" s="8">
        <f t="shared" si="418"/>
        <v>0</v>
      </c>
      <c r="J792" s="8">
        <f t="shared" si="418"/>
        <v>0</v>
      </c>
      <c r="K792" s="8">
        <f t="shared" si="418"/>
        <v>50000</v>
      </c>
      <c r="L792" s="8">
        <f t="shared" si="418"/>
        <v>0</v>
      </c>
    </row>
    <row r="793" spans="1:12" ht="25.5" x14ac:dyDescent="0.25">
      <c r="A793" s="38" t="s">
        <v>28</v>
      </c>
      <c r="B793" s="10" t="s">
        <v>522</v>
      </c>
      <c r="C793" s="10" t="s">
        <v>119</v>
      </c>
      <c r="D793" s="10" t="s">
        <v>130</v>
      </c>
      <c r="E793" s="10" t="s">
        <v>152</v>
      </c>
      <c r="F793" s="7">
        <v>200</v>
      </c>
      <c r="G793" s="8">
        <v>50000</v>
      </c>
      <c r="H793" s="8"/>
      <c r="I793" s="8">
        <v>0</v>
      </c>
      <c r="J793" s="8"/>
      <c r="K793" s="8">
        <f t="shared" ref="K793:L793" si="419">G793+I793</f>
        <v>50000</v>
      </c>
      <c r="L793" s="8">
        <f t="shared" si="419"/>
        <v>0</v>
      </c>
    </row>
    <row r="794" spans="1:12" x14ac:dyDescent="0.25">
      <c r="A794" s="6" t="s">
        <v>161</v>
      </c>
      <c r="B794" s="10" t="s">
        <v>522</v>
      </c>
      <c r="C794" s="10" t="s">
        <v>32</v>
      </c>
      <c r="D794" s="10"/>
      <c r="E794" s="10"/>
      <c r="F794" s="10"/>
      <c r="G794" s="8">
        <f>G803+G811+G795+G839</f>
        <v>215747245.52000004</v>
      </c>
      <c r="H794" s="8">
        <f>H803+H811+H795+H839</f>
        <v>62680968.340000004</v>
      </c>
      <c r="I794" s="8">
        <f>I803+I811+I795+I839</f>
        <v>5458952.7699999996</v>
      </c>
      <c r="J794" s="8">
        <f>J803+J811+J795+J839</f>
        <v>1982</v>
      </c>
      <c r="K794" s="8">
        <f>K803+K811+K795+K839</f>
        <v>221206198.29000005</v>
      </c>
      <c r="L794" s="8">
        <f>L803+L811+L795+L839</f>
        <v>62682950.340000004</v>
      </c>
    </row>
    <row r="795" spans="1:12" x14ac:dyDescent="0.25">
      <c r="A795" s="12" t="s">
        <v>525</v>
      </c>
      <c r="B795" s="10" t="s">
        <v>522</v>
      </c>
      <c r="C795" s="10" t="s">
        <v>32</v>
      </c>
      <c r="D795" s="10" t="s">
        <v>53</v>
      </c>
      <c r="E795" s="10"/>
      <c r="F795" s="10"/>
      <c r="G795" s="8">
        <f t="shared" ref="G795:L797" si="420">G796</f>
        <v>10203950</v>
      </c>
      <c r="H795" s="8">
        <f t="shared" si="420"/>
        <v>10203950</v>
      </c>
      <c r="I795" s="8">
        <f t="shared" si="420"/>
        <v>1982</v>
      </c>
      <c r="J795" s="8">
        <f t="shared" si="420"/>
        <v>1982</v>
      </c>
      <c r="K795" s="8">
        <f t="shared" si="420"/>
        <v>10205932</v>
      </c>
      <c r="L795" s="8">
        <f t="shared" si="420"/>
        <v>10205932</v>
      </c>
    </row>
    <row r="796" spans="1:12" ht="25.5" x14ac:dyDescent="0.25">
      <c r="A796" s="6" t="s">
        <v>526</v>
      </c>
      <c r="B796" s="10" t="s">
        <v>522</v>
      </c>
      <c r="C796" s="10" t="s">
        <v>32</v>
      </c>
      <c r="D796" s="10" t="s">
        <v>53</v>
      </c>
      <c r="E796" s="10" t="s">
        <v>527</v>
      </c>
      <c r="F796" s="10"/>
      <c r="G796" s="8">
        <f>G797</f>
        <v>10203950</v>
      </c>
      <c r="H796" s="8">
        <f t="shared" si="420"/>
        <v>10203950</v>
      </c>
      <c r="I796" s="8">
        <f t="shared" si="420"/>
        <v>1982</v>
      </c>
      <c r="J796" s="8">
        <f t="shared" si="420"/>
        <v>1982</v>
      </c>
      <c r="K796" s="8">
        <f t="shared" si="420"/>
        <v>10205932</v>
      </c>
      <c r="L796" s="8">
        <f t="shared" si="420"/>
        <v>10205932</v>
      </c>
    </row>
    <row r="797" spans="1:12" ht="25.5" x14ac:dyDescent="0.25">
      <c r="A797" s="6" t="s">
        <v>528</v>
      </c>
      <c r="B797" s="10">
        <v>731</v>
      </c>
      <c r="C797" s="10" t="s">
        <v>32</v>
      </c>
      <c r="D797" s="10" t="s">
        <v>53</v>
      </c>
      <c r="E797" s="10" t="s">
        <v>529</v>
      </c>
      <c r="F797" s="10"/>
      <c r="G797" s="8">
        <f>G798</f>
        <v>10203950</v>
      </c>
      <c r="H797" s="8">
        <f>H798</f>
        <v>10203950</v>
      </c>
      <c r="I797" s="8">
        <f t="shared" si="420"/>
        <v>1982</v>
      </c>
      <c r="J797" s="8">
        <f t="shared" si="420"/>
        <v>1982</v>
      </c>
      <c r="K797" s="8">
        <f t="shared" si="420"/>
        <v>10205932</v>
      </c>
      <c r="L797" s="8">
        <f t="shared" si="420"/>
        <v>10205932</v>
      </c>
    </row>
    <row r="798" spans="1:12" ht="38.25" x14ac:dyDescent="0.25">
      <c r="A798" s="14" t="s">
        <v>530</v>
      </c>
      <c r="B798" s="10">
        <v>731</v>
      </c>
      <c r="C798" s="10" t="s">
        <v>32</v>
      </c>
      <c r="D798" s="10" t="s">
        <v>53</v>
      </c>
      <c r="E798" s="10" t="s">
        <v>531</v>
      </c>
      <c r="F798" s="10"/>
      <c r="G798" s="8">
        <f>G799+G801</f>
        <v>10203950</v>
      </c>
      <c r="H798" s="8">
        <f t="shared" ref="H798:L798" si="421">H799+H801</f>
        <v>10203950</v>
      </c>
      <c r="I798" s="8">
        <f t="shared" si="421"/>
        <v>1982</v>
      </c>
      <c r="J798" s="8">
        <f t="shared" si="421"/>
        <v>1982</v>
      </c>
      <c r="K798" s="8">
        <f t="shared" si="421"/>
        <v>10205932</v>
      </c>
      <c r="L798" s="8">
        <f t="shared" si="421"/>
        <v>10205932</v>
      </c>
    </row>
    <row r="799" spans="1:12" ht="25.5" x14ac:dyDescent="0.25">
      <c r="A799" s="12" t="s">
        <v>532</v>
      </c>
      <c r="B799" s="10" t="s">
        <v>522</v>
      </c>
      <c r="C799" s="10" t="s">
        <v>32</v>
      </c>
      <c r="D799" s="10" t="s">
        <v>53</v>
      </c>
      <c r="E799" s="10" t="s">
        <v>533</v>
      </c>
      <c r="F799" s="10"/>
      <c r="G799" s="8">
        <f t="shared" ref="G799:L799" si="422">G800</f>
        <v>10185750</v>
      </c>
      <c r="H799" s="8">
        <f t="shared" si="422"/>
        <v>10185750</v>
      </c>
      <c r="I799" s="8">
        <f t="shared" si="422"/>
        <v>1982</v>
      </c>
      <c r="J799" s="8">
        <f t="shared" si="422"/>
        <v>1982</v>
      </c>
      <c r="K799" s="8">
        <f t="shared" si="422"/>
        <v>10187732</v>
      </c>
      <c r="L799" s="8">
        <f t="shared" si="422"/>
        <v>10187732</v>
      </c>
    </row>
    <row r="800" spans="1:12" ht="25.5" x14ac:dyDescent="0.25">
      <c r="A800" s="6" t="s">
        <v>28</v>
      </c>
      <c r="B800" s="10" t="s">
        <v>522</v>
      </c>
      <c r="C800" s="10" t="s">
        <v>32</v>
      </c>
      <c r="D800" s="10" t="s">
        <v>53</v>
      </c>
      <c r="E800" s="10" t="s">
        <v>533</v>
      </c>
      <c r="F800" s="10" t="s">
        <v>380</v>
      </c>
      <c r="G800" s="8">
        <v>10185750</v>
      </c>
      <c r="H800" s="8">
        <v>10185750</v>
      </c>
      <c r="I800" s="8">
        <v>1982</v>
      </c>
      <c r="J800" s="8">
        <v>1982</v>
      </c>
      <c r="K800" s="8">
        <f t="shared" ref="K800:L802" si="423">G800+I800</f>
        <v>10187732</v>
      </c>
      <c r="L800" s="8">
        <f t="shared" si="423"/>
        <v>10187732</v>
      </c>
    </row>
    <row r="801" spans="1:14" ht="51" x14ac:dyDescent="0.25">
      <c r="A801" s="12" t="s">
        <v>534</v>
      </c>
      <c r="B801" s="10" t="s">
        <v>522</v>
      </c>
      <c r="C801" s="10" t="s">
        <v>32</v>
      </c>
      <c r="D801" s="10" t="s">
        <v>53</v>
      </c>
      <c r="E801" s="10" t="s">
        <v>535</v>
      </c>
      <c r="F801" s="10"/>
      <c r="G801" s="8">
        <f>G802</f>
        <v>18200</v>
      </c>
      <c r="H801" s="8">
        <f>H802</f>
        <v>18200</v>
      </c>
      <c r="I801" s="8">
        <f>I802</f>
        <v>0</v>
      </c>
      <c r="J801" s="8">
        <f>J802</f>
        <v>0</v>
      </c>
      <c r="K801" s="8">
        <f t="shared" si="423"/>
        <v>18200</v>
      </c>
      <c r="L801" s="8">
        <f t="shared" si="423"/>
        <v>18200</v>
      </c>
    </row>
    <row r="802" spans="1:14" ht="25.5" x14ac:dyDescent="0.25">
      <c r="A802" s="6" t="s">
        <v>28</v>
      </c>
      <c r="B802" s="10" t="s">
        <v>522</v>
      </c>
      <c r="C802" s="10" t="s">
        <v>32</v>
      </c>
      <c r="D802" s="10" t="s">
        <v>53</v>
      </c>
      <c r="E802" s="10" t="s">
        <v>535</v>
      </c>
      <c r="F802" s="10" t="s">
        <v>380</v>
      </c>
      <c r="G802" s="8">
        <v>18200</v>
      </c>
      <c r="H802" s="8">
        <v>18200</v>
      </c>
      <c r="I802" s="8"/>
      <c r="J802" s="8"/>
      <c r="K802" s="8">
        <f t="shared" si="423"/>
        <v>18200</v>
      </c>
      <c r="L802" s="8">
        <f t="shared" si="423"/>
        <v>18200</v>
      </c>
    </row>
    <row r="803" spans="1:14" x14ac:dyDescent="0.25">
      <c r="A803" s="6" t="s">
        <v>313</v>
      </c>
      <c r="B803" s="10" t="s">
        <v>522</v>
      </c>
      <c r="C803" s="10" t="s">
        <v>32</v>
      </c>
      <c r="D803" s="10" t="s">
        <v>244</v>
      </c>
      <c r="E803" s="10"/>
      <c r="F803" s="10"/>
      <c r="G803" s="8">
        <f t="shared" ref="G803:L805" si="424">G804</f>
        <v>18875584.280000001</v>
      </c>
      <c r="H803" s="8">
        <f t="shared" si="424"/>
        <v>509174.28</v>
      </c>
      <c r="I803" s="8">
        <f t="shared" si="424"/>
        <v>0</v>
      </c>
      <c r="J803" s="8">
        <f t="shared" si="424"/>
        <v>0</v>
      </c>
      <c r="K803" s="8">
        <f t="shared" si="424"/>
        <v>18875584.280000001</v>
      </c>
      <c r="L803" s="8">
        <f t="shared" si="424"/>
        <v>509174.28</v>
      </c>
    </row>
    <row r="804" spans="1:14" ht="25.5" x14ac:dyDescent="0.25">
      <c r="A804" s="31" t="s">
        <v>207</v>
      </c>
      <c r="B804" s="10" t="s">
        <v>522</v>
      </c>
      <c r="C804" s="10" t="s">
        <v>32</v>
      </c>
      <c r="D804" s="10" t="s">
        <v>244</v>
      </c>
      <c r="E804" s="10" t="s">
        <v>61</v>
      </c>
      <c r="F804" s="10"/>
      <c r="G804" s="8">
        <f>G805</f>
        <v>18875584.280000001</v>
      </c>
      <c r="H804" s="8">
        <f t="shared" si="424"/>
        <v>509174.28</v>
      </c>
      <c r="I804" s="8">
        <f t="shared" si="424"/>
        <v>0</v>
      </c>
      <c r="J804" s="8">
        <f t="shared" si="424"/>
        <v>0</v>
      </c>
      <c r="K804" s="8">
        <f t="shared" si="424"/>
        <v>18875584.280000001</v>
      </c>
      <c r="L804" s="8">
        <f t="shared" si="424"/>
        <v>509174.28</v>
      </c>
    </row>
    <row r="805" spans="1:14" ht="25.5" x14ac:dyDescent="0.25">
      <c r="A805" s="31" t="s">
        <v>314</v>
      </c>
      <c r="B805" s="10" t="s">
        <v>522</v>
      </c>
      <c r="C805" s="10" t="s">
        <v>32</v>
      </c>
      <c r="D805" s="10" t="s">
        <v>244</v>
      </c>
      <c r="E805" s="10" t="s">
        <v>315</v>
      </c>
      <c r="F805" s="10"/>
      <c r="G805" s="8">
        <f>G806</f>
        <v>18875584.280000001</v>
      </c>
      <c r="H805" s="8">
        <f t="shared" si="424"/>
        <v>509174.28</v>
      </c>
      <c r="I805" s="8">
        <f t="shared" si="424"/>
        <v>0</v>
      </c>
      <c r="J805" s="8">
        <f t="shared" si="424"/>
        <v>0</v>
      </c>
      <c r="K805" s="8">
        <f t="shared" si="424"/>
        <v>18875584.280000001</v>
      </c>
      <c r="L805" s="8">
        <f t="shared" si="424"/>
        <v>509174.28</v>
      </c>
    </row>
    <row r="806" spans="1:14" ht="51" x14ac:dyDescent="0.25">
      <c r="A806" s="31" t="s">
        <v>316</v>
      </c>
      <c r="B806" s="10" t="s">
        <v>522</v>
      </c>
      <c r="C806" s="10" t="s">
        <v>32</v>
      </c>
      <c r="D806" s="10" t="s">
        <v>244</v>
      </c>
      <c r="E806" s="10" t="s">
        <v>317</v>
      </c>
      <c r="F806" s="10"/>
      <c r="G806" s="8">
        <f>+G809+G807</f>
        <v>18875584.280000001</v>
      </c>
      <c r="H806" s="8">
        <f t="shared" ref="H806:L806" si="425">+H809+H807</f>
        <v>509174.28</v>
      </c>
      <c r="I806" s="8">
        <f t="shared" si="425"/>
        <v>0</v>
      </c>
      <c r="J806" s="8">
        <f t="shared" si="425"/>
        <v>0</v>
      </c>
      <c r="K806" s="8">
        <f t="shared" si="425"/>
        <v>18875584.280000001</v>
      </c>
      <c r="L806" s="8">
        <f t="shared" si="425"/>
        <v>509174.28</v>
      </c>
    </row>
    <row r="807" spans="1:14" ht="63.75" x14ac:dyDescent="0.25">
      <c r="A807" s="12" t="s">
        <v>536</v>
      </c>
      <c r="B807" s="10" t="s">
        <v>522</v>
      </c>
      <c r="C807" s="10" t="s">
        <v>32</v>
      </c>
      <c r="D807" s="10" t="s">
        <v>244</v>
      </c>
      <c r="E807" s="10" t="s">
        <v>537</v>
      </c>
      <c r="F807" s="10"/>
      <c r="G807" s="8">
        <f t="shared" ref="G807:L807" si="426">G808</f>
        <v>509174.28</v>
      </c>
      <c r="H807" s="8">
        <f t="shared" si="426"/>
        <v>509174.28</v>
      </c>
      <c r="I807" s="8">
        <f t="shared" si="426"/>
        <v>0</v>
      </c>
      <c r="J807" s="8">
        <f t="shared" si="426"/>
        <v>0</v>
      </c>
      <c r="K807" s="8">
        <f t="shared" si="426"/>
        <v>509174.28</v>
      </c>
      <c r="L807" s="8">
        <f t="shared" si="426"/>
        <v>509174.28</v>
      </c>
    </row>
    <row r="808" spans="1:14" x14ac:dyDescent="0.25">
      <c r="A808" s="6" t="s">
        <v>57</v>
      </c>
      <c r="B808" s="10" t="s">
        <v>522</v>
      </c>
      <c r="C808" s="10" t="s">
        <v>32</v>
      </c>
      <c r="D808" s="10" t="s">
        <v>244</v>
      </c>
      <c r="E808" s="10" t="s">
        <v>537</v>
      </c>
      <c r="F808" s="10" t="s">
        <v>301</v>
      </c>
      <c r="G808" s="8">
        <v>509174.28</v>
      </c>
      <c r="H808" s="8">
        <v>509174.28</v>
      </c>
      <c r="I808" s="8">
        <v>0</v>
      </c>
      <c r="J808" s="8">
        <v>0</v>
      </c>
      <c r="K808" s="8">
        <f>G808+I808</f>
        <v>509174.28</v>
      </c>
      <c r="L808" s="8">
        <f>H808+J808</f>
        <v>509174.28</v>
      </c>
    </row>
    <row r="809" spans="1:14" ht="63.75" x14ac:dyDescent="0.25">
      <c r="A809" s="14" t="s">
        <v>538</v>
      </c>
      <c r="B809" s="10" t="s">
        <v>522</v>
      </c>
      <c r="C809" s="10" t="s">
        <v>32</v>
      </c>
      <c r="D809" s="10" t="s">
        <v>244</v>
      </c>
      <c r="E809" s="10" t="s">
        <v>539</v>
      </c>
      <c r="F809" s="10"/>
      <c r="G809" s="8">
        <f t="shared" ref="G809:L809" si="427">G810</f>
        <v>18366410</v>
      </c>
      <c r="H809" s="8">
        <f t="shared" si="427"/>
        <v>0</v>
      </c>
      <c r="I809" s="8">
        <f t="shared" si="427"/>
        <v>0</v>
      </c>
      <c r="J809" s="8">
        <f t="shared" si="427"/>
        <v>0</v>
      </c>
      <c r="K809" s="8">
        <f t="shared" si="427"/>
        <v>18366410</v>
      </c>
      <c r="L809" s="8">
        <f t="shared" si="427"/>
        <v>0</v>
      </c>
    </row>
    <row r="810" spans="1:14" x14ac:dyDescent="0.25">
      <c r="A810" s="6" t="s">
        <v>57</v>
      </c>
      <c r="B810" s="10" t="s">
        <v>522</v>
      </c>
      <c r="C810" s="10" t="s">
        <v>32</v>
      </c>
      <c r="D810" s="10" t="s">
        <v>244</v>
      </c>
      <c r="E810" s="10" t="s">
        <v>539</v>
      </c>
      <c r="F810" s="10" t="s">
        <v>301</v>
      </c>
      <c r="G810" s="8">
        <v>18366410</v>
      </c>
      <c r="H810" s="8"/>
      <c r="I810" s="8"/>
      <c r="J810" s="8"/>
      <c r="K810" s="8">
        <f>G810+I810</f>
        <v>18366410</v>
      </c>
      <c r="L810" s="8">
        <f>H810+J810</f>
        <v>0</v>
      </c>
    </row>
    <row r="811" spans="1:14" x14ac:dyDescent="0.25">
      <c r="A811" s="6" t="s">
        <v>540</v>
      </c>
      <c r="B811" s="10" t="s">
        <v>522</v>
      </c>
      <c r="C811" s="10" t="s">
        <v>32</v>
      </c>
      <c r="D811" s="10" t="s">
        <v>123</v>
      </c>
      <c r="E811" s="10"/>
      <c r="F811" s="10"/>
      <c r="G811" s="8">
        <f>G812+G830+G834</f>
        <v>186567611.24000004</v>
      </c>
      <c r="H811" s="8">
        <f t="shared" ref="H811:L811" si="428">H812+H830+H834</f>
        <v>51867744.060000002</v>
      </c>
      <c r="I811" s="8">
        <f t="shared" si="428"/>
        <v>5456970.7699999996</v>
      </c>
      <c r="J811" s="8">
        <f t="shared" si="428"/>
        <v>0</v>
      </c>
      <c r="K811" s="8">
        <f t="shared" si="428"/>
        <v>192024582.01000005</v>
      </c>
      <c r="L811" s="8">
        <f t="shared" si="428"/>
        <v>51867744.060000002</v>
      </c>
      <c r="N811" s="39"/>
    </row>
    <row r="812" spans="1:14" ht="25.5" x14ac:dyDescent="0.25">
      <c r="A812" s="6" t="s">
        <v>542</v>
      </c>
      <c r="B812" s="10" t="s">
        <v>522</v>
      </c>
      <c r="C812" s="10" t="s">
        <v>32</v>
      </c>
      <c r="D812" s="10" t="s">
        <v>123</v>
      </c>
      <c r="E812" s="10" t="s">
        <v>527</v>
      </c>
      <c r="F812" s="10"/>
      <c r="G812" s="8">
        <f t="shared" ref="G812:L812" si="429">G813</f>
        <v>179068183.63000003</v>
      </c>
      <c r="H812" s="8">
        <f t="shared" si="429"/>
        <v>51867744.060000002</v>
      </c>
      <c r="I812" s="8">
        <f t="shared" si="429"/>
        <v>400000</v>
      </c>
      <c r="J812" s="8">
        <f t="shared" si="429"/>
        <v>0</v>
      </c>
      <c r="K812" s="8">
        <f t="shared" si="429"/>
        <v>179468183.63000003</v>
      </c>
      <c r="L812" s="8">
        <f t="shared" si="429"/>
        <v>51867744.060000002</v>
      </c>
    </row>
    <row r="813" spans="1:14" ht="25.5" x14ac:dyDescent="0.25">
      <c r="A813" s="6" t="s">
        <v>543</v>
      </c>
      <c r="B813" s="10" t="s">
        <v>522</v>
      </c>
      <c r="C813" s="10" t="s">
        <v>32</v>
      </c>
      <c r="D813" s="10" t="s">
        <v>123</v>
      </c>
      <c r="E813" s="10" t="s">
        <v>544</v>
      </c>
      <c r="F813" s="10"/>
      <c r="G813" s="8">
        <f>+G814</f>
        <v>179068183.63000003</v>
      </c>
      <c r="H813" s="8">
        <f t="shared" ref="H813:L813" si="430">+H814</f>
        <v>51867744.060000002</v>
      </c>
      <c r="I813" s="8">
        <f t="shared" si="430"/>
        <v>400000</v>
      </c>
      <c r="J813" s="8">
        <f t="shared" si="430"/>
        <v>0</v>
      </c>
      <c r="K813" s="8">
        <f t="shared" si="430"/>
        <v>179468183.63000003</v>
      </c>
      <c r="L813" s="8">
        <f t="shared" si="430"/>
        <v>51867744.060000002</v>
      </c>
    </row>
    <row r="814" spans="1:14" ht="38.25" x14ac:dyDescent="0.25">
      <c r="A814" s="6" t="s">
        <v>546</v>
      </c>
      <c r="B814" s="10" t="s">
        <v>522</v>
      </c>
      <c r="C814" s="10" t="s">
        <v>32</v>
      </c>
      <c r="D814" s="10" t="s">
        <v>123</v>
      </c>
      <c r="E814" s="10" t="s">
        <v>547</v>
      </c>
      <c r="F814" s="10"/>
      <c r="G814" s="40">
        <f>G819+G821+G817+G828+G823+G815+G826</f>
        <v>179068183.63000003</v>
      </c>
      <c r="H814" s="40">
        <f t="shared" ref="H814:L814" si="431">H819+H821+H817+H828+H823+H815+H826</f>
        <v>51867744.060000002</v>
      </c>
      <c r="I814" s="40">
        <f t="shared" si="431"/>
        <v>400000</v>
      </c>
      <c r="J814" s="40">
        <f t="shared" si="431"/>
        <v>0</v>
      </c>
      <c r="K814" s="40">
        <f t="shared" si="431"/>
        <v>179468183.63000003</v>
      </c>
      <c r="L814" s="40">
        <f t="shared" si="431"/>
        <v>51867744.060000002</v>
      </c>
    </row>
    <row r="815" spans="1:14" ht="51" x14ac:dyDescent="0.25">
      <c r="A815" s="6" t="s">
        <v>548</v>
      </c>
      <c r="B815" s="10" t="s">
        <v>522</v>
      </c>
      <c r="C815" s="10" t="s">
        <v>32</v>
      </c>
      <c r="D815" s="10" t="s">
        <v>123</v>
      </c>
      <c r="E815" s="10" t="s">
        <v>549</v>
      </c>
      <c r="F815" s="10"/>
      <c r="G815" s="8">
        <f>G816</f>
        <v>35939103.560000002</v>
      </c>
      <c r="H815" s="8">
        <f t="shared" ref="H815:L815" si="432">H816</f>
        <v>35939103.560000002</v>
      </c>
      <c r="I815" s="8">
        <f t="shared" si="432"/>
        <v>0</v>
      </c>
      <c r="J815" s="8">
        <f t="shared" si="432"/>
        <v>0</v>
      </c>
      <c r="K815" s="8">
        <f t="shared" si="432"/>
        <v>35939103.560000002</v>
      </c>
      <c r="L815" s="8">
        <f t="shared" si="432"/>
        <v>35939103.560000002</v>
      </c>
    </row>
    <row r="816" spans="1:14" ht="25.5" x14ac:dyDescent="0.25">
      <c r="A816" s="6" t="s">
        <v>28</v>
      </c>
      <c r="B816" s="10" t="s">
        <v>522</v>
      </c>
      <c r="C816" s="10" t="s">
        <v>32</v>
      </c>
      <c r="D816" s="10" t="s">
        <v>123</v>
      </c>
      <c r="E816" s="10" t="s">
        <v>549</v>
      </c>
      <c r="F816" s="10" t="s">
        <v>380</v>
      </c>
      <c r="G816" s="8">
        <v>35939103.560000002</v>
      </c>
      <c r="H816" s="8">
        <v>35939103.560000002</v>
      </c>
      <c r="I816" s="8"/>
      <c r="J816" s="8"/>
      <c r="K816" s="8">
        <f>G816+I816</f>
        <v>35939103.560000002</v>
      </c>
      <c r="L816" s="8">
        <f>H816+J816</f>
        <v>35939103.560000002</v>
      </c>
    </row>
    <row r="817" spans="1:12" ht="63.75" x14ac:dyDescent="0.25">
      <c r="A817" s="6" t="s">
        <v>550</v>
      </c>
      <c r="B817" s="10" t="s">
        <v>522</v>
      </c>
      <c r="C817" s="10" t="s">
        <v>32</v>
      </c>
      <c r="D817" s="10" t="s">
        <v>123</v>
      </c>
      <c r="E817" s="10" t="s">
        <v>551</v>
      </c>
      <c r="F817" s="10"/>
      <c r="G817" s="8">
        <f t="shared" ref="G817:L817" si="433">G818</f>
        <v>15928640.5</v>
      </c>
      <c r="H817" s="8">
        <f t="shared" si="433"/>
        <v>15928640.5</v>
      </c>
      <c r="I817" s="8">
        <f t="shared" si="433"/>
        <v>0</v>
      </c>
      <c r="J817" s="8">
        <f t="shared" si="433"/>
        <v>0</v>
      </c>
      <c r="K817" s="8">
        <f t="shared" si="433"/>
        <v>15928640.5</v>
      </c>
      <c r="L817" s="8">
        <f t="shared" si="433"/>
        <v>15928640.5</v>
      </c>
    </row>
    <row r="818" spans="1:12" ht="25.5" x14ac:dyDescent="0.25">
      <c r="A818" s="6" t="s">
        <v>220</v>
      </c>
      <c r="B818" s="10" t="s">
        <v>522</v>
      </c>
      <c r="C818" s="10" t="s">
        <v>32</v>
      </c>
      <c r="D818" s="10" t="s">
        <v>123</v>
      </c>
      <c r="E818" s="10" t="s">
        <v>551</v>
      </c>
      <c r="F818" s="10" t="s">
        <v>545</v>
      </c>
      <c r="G818" s="8">
        <v>15928640.5</v>
      </c>
      <c r="H818" s="8">
        <v>15928640.5</v>
      </c>
      <c r="I818" s="8"/>
      <c r="J818" s="8"/>
      <c r="K818" s="8">
        <f>G818+I818</f>
        <v>15928640.5</v>
      </c>
      <c r="L818" s="8">
        <f>H818+J818</f>
        <v>15928640.5</v>
      </c>
    </row>
    <row r="819" spans="1:12" ht="25.5" x14ac:dyDescent="0.25">
      <c r="A819" s="6" t="s">
        <v>552</v>
      </c>
      <c r="B819" s="10" t="s">
        <v>522</v>
      </c>
      <c r="C819" s="10" t="s">
        <v>32</v>
      </c>
      <c r="D819" s="10" t="s">
        <v>123</v>
      </c>
      <c r="E819" s="10" t="s">
        <v>553</v>
      </c>
      <c r="F819" s="10"/>
      <c r="G819" s="8">
        <f>G820</f>
        <v>99540548.060000002</v>
      </c>
      <c r="H819" s="8">
        <f>H820</f>
        <v>0</v>
      </c>
      <c r="I819" s="8">
        <f>I820</f>
        <v>0</v>
      </c>
      <c r="J819" s="8">
        <f>J820</f>
        <v>0</v>
      </c>
      <c r="K819" s="8">
        <f t="shared" ref="K819:L820" si="434">G819+I819</f>
        <v>99540548.060000002</v>
      </c>
      <c r="L819" s="8">
        <f t="shared" si="434"/>
        <v>0</v>
      </c>
    </row>
    <row r="820" spans="1:12" ht="25.5" x14ac:dyDescent="0.25">
      <c r="A820" s="6" t="s">
        <v>28</v>
      </c>
      <c r="B820" s="10" t="s">
        <v>522</v>
      </c>
      <c r="C820" s="10" t="s">
        <v>32</v>
      </c>
      <c r="D820" s="10" t="s">
        <v>123</v>
      </c>
      <c r="E820" s="10" t="s">
        <v>553</v>
      </c>
      <c r="F820" s="10" t="s">
        <v>380</v>
      </c>
      <c r="G820" s="8">
        <v>99540548.060000002</v>
      </c>
      <c r="H820" s="8"/>
      <c r="I820" s="8">
        <f>-400000+400000</f>
        <v>0</v>
      </c>
      <c r="J820" s="8"/>
      <c r="K820" s="8">
        <f t="shared" si="434"/>
        <v>99540548.060000002</v>
      </c>
      <c r="L820" s="8">
        <f t="shared" si="434"/>
        <v>0</v>
      </c>
    </row>
    <row r="821" spans="1:12" ht="38.25" x14ac:dyDescent="0.25">
      <c r="A821" s="6" t="s">
        <v>554</v>
      </c>
      <c r="B821" s="10" t="s">
        <v>522</v>
      </c>
      <c r="C821" s="10" t="s">
        <v>32</v>
      </c>
      <c r="D821" s="10" t="s">
        <v>123</v>
      </c>
      <c r="E821" s="10" t="s">
        <v>555</v>
      </c>
      <c r="F821" s="10"/>
      <c r="G821" s="8">
        <f t="shared" ref="G821:L821" si="435">G822</f>
        <v>7219675.8200000003</v>
      </c>
      <c r="H821" s="8">
        <f t="shared" si="435"/>
        <v>0</v>
      </c>
      <c r="I821" s="8">
        <f t="shared" si="435"/>
        <v>400000</v>
      </c>
      <c r="J821" s="8">
        <f t="shared" si="435"/>
        <v>0</v>
      </c>
      <c r="K821" s="8">
        <f t="shared" si="435"/>
        <v>7619675.8200000003</v>
      </c>
      <c r="L821" s="8">
        <f t="shared" si="435"/>
        <v>0</v>
      </c>
    </row>
    <row r="822" spans="1:12" ht="25.5" x14ac:dyDescent="0.25">
      <c r="A822" s="6" t="s">
        <v>28</v>
      </c>
      <c r="B822" s="10" t="s">
        <v>522</v>
      </c>
      <c r="C822" s="10" t="s">
        <v>32</v>
      </c>
      <c r="D822" s="10" t="s">
        <v>123</v>
      </c>
      <c r="E822" s="10" t="s">
        <v>555</v>
      </c>
      <c r="F822" s="10" t="s">
        <v>380</v>
      </c>
      <c r="G822" s="8">
        <v>7219675.8200000003</v>
      </c>
      <c r="H822" s="8"/>
      <c r="I822" s="8">
        <v>400000</v>
      </c>
      <c r="J822" s="8"/>
      <c r="K822" s="8">
        <f>G822+I822</f>
        <v>7619675.8200000003</v>
      </c>
      <c r="L822" s="8">
        <f>H822+J822</f>
        <v>0</v>
      </c>
    </row>
    <row r="823" spans="1:12" ht="63.75" x14ac:dyDescent="0.25">
      <c r="A823" s="13" t="s">
        <v>556</v>
      </c>
      <c r="B823" s="10" t="s">
        <v>522</v>
      </c>
      <c r="C823" s="10" t="s">
        <v>32</v>
      </c>
      <c r="D823" s="10" t="s">
        <v>123</v>
      </c>
      <c r="E823" s="10" t="s">
        <v>557</v>
      </c>
      <c r="F823" s="10"/>
      <c r="G823" s="8">
        <f t="shared" ref="G823:L823" si="436">SUM(G824:G825)</f>
        <v>9625753.4800000004</v>
      </c>
      <c r="H823" s="8">
        <f t="shared" si="436"/>
        <v>0</v>
      </c>
      <c r="I823" s="8">
        <f t="shared" si="436"/>
        <v>0</v>
      </c>
      <c r="J823" s="8">
        <f t="shared" si="436"/>
        <v>0</v>
      </c>
      <c r="K823" s="8">
        <f t="shared" si="436"/>
        <v>9625753.4800000004</v>
      </c>
      <c r="L823" s="8">
        <f t="shared" si="436"/>
        <v>0</v>
      </c>
    </row>
    <row r="824" spans="1:12" ht="25.5" x14ac:dyDescent="0.25">
      <c r="A824" s="6" t="s">
        <v>28</v>
      </c>
      <c r="B824" s="10" t="s">
        <v>522</v>
      </c>
      <c r="C824" s="10" t="s">
        <v>32</v>
      </c>
      <c r="D824" s="10" t="s">
        <v>123</v>
      </c>
      <c r="E824" s="10" t="s">
        <v>557</v>
      </c>
      <c r="F824" s="10" t="s">
        <v>380</v>
      </c>
      <c r="G824" s="8">
        <v>124000</v>
      </c>
      <c r="H824" s="8"/>
      <c r="I824" s="8"/>
      <c r="J824" s="8"/>
      <c r="K824" s="8">
        <f t="shared" ref="K824:L825" si="437">G824+I824</f>
        <v>124000</v>
      </c>
      <c r="L824" s="8">
        <f t="shared" si="437"/>
        <v>0</v>
      </c>
    </row>
    <row r="825" spans="1:12" ht="25.5" x14ac:dyDescent="0.25">
      <c r="A825" s="6" t="s">
        <v>220</v>
      </c>
      <c r="B825" s="10" t="s">
        <v>522</v>
      </c>
      <c r="C825" s="10" t="s">
        <v>32</v>
      </c>
      <c r="D825" s="10" t="s">
        <v>123</v>
      </c>
      <c r="E825" s="10" t="s">
        <v>557</v>
      </c>
      <c r="F825" s="10" t="s">
        <v>545</v>
      </c>
      <c r="G825" s="8">
        <v>9501753.4800000004</v>
      </c>
      <c r="H825" s="8"/>
      <c r="I825" s="8">
        <v>0</v>
      </c>
      <c r="J825" s="8"/>
      <c r="K825" s="8">
        <f t="shared" si="437"/>
        <v>9501753.4800000004</v>
      </c>
      <c r="L825" s="8">
        <f t="shared" si="437"/>
        <v>0</v>
      </c>
    </row>
    <row r="826" spans="1:12" ht="51" x14ac:dyDescent="0.25">
      <c r="A826" s="6" t="s">
        <v>558</v>
      </c>
      <c r="B826" s="10" t="s">
        <v>522</v>
      </c>
      <c r="C826" s="10" t="s">
        <v>32</v>
      </c>
      <c r="D826" s="10" t="s">
        <v>123</v>
      </c>
      <c r="E826" s="10" t="s">
        <v>559</v>
      </c>
      <c r="F826" s="10"/>
      <c r="G826" s="8">
        <f>G827</f>
        <v>9976112.7100000009</v>
      </c>
      <c r="H826" s="8">
        <f t="shared" ref="H826:L826" si="438">H827</f>
        <v>0</v>
      </c>
      <c r="I826" s="8">
        <f t="shared" si="438"/>
        <v>0</v>
      </c>
      <c r="J826" s="8">
        <f t="shared" si="438"/>
        <v>0</v>
      </c>
      <c r="K826" s="8">
        <f t="shared" si="438"/>
        <v>9976112.7100000009</v>
      </c>
      <c r="L826" s="8">
        <f t="shared" si="438"/>
        <v>0</v>
      </c>
    </row>
    <row r="827" spans="1:12" ht="25.5" x14ac:dyDescent="0.25">
      <c r="A827" s="6" t="s">
        <v>28</v>
      </c>
      <c r="B827" s="10" t="s">
        <v>522</v>
      </c>
      <c r="C827" s="10" t="s">
        <v>32</v>
      </c>
      <c r="D827" s="10" t="s">
        <v>123</v>
      </c>
      <c r="E827" s="10" t="s">
        <v>559</v>
      </c>
      <c r="F827" s="10" t="s">
        <v>380</v>
      </c>
      <c r="G827" s="8">
        <v>9976112.7100000009</v>
      </c>
      <c r="H827" s="8"/>
      <c r="I827" s="8"/>
      <c r="J827" s="8"/>
      <c r="K827" s="8">
        <f t="shared" ref="K827:L827" si="439">G827+I827</f>
        <v>9976112.7100000009</v>
      </c>
      <c r="L827" s="8">
        <f t="shared" si="439"/>
        <v>0</v>
      </c>
    </row>
    <row r="828" spans="1:12" ht="48" x14ac:dyDescent="0.25">
      <c r="A828" s="41" t="s">
        <v>560</v>
      </c>
      <c r="B828" s="10" t="s">
        <v>522</v>
      </c>
      <c r="C828" s="10" t="s">
        <v>32</v>
      </c>
      <c r="D828" s="10" t="s">
        <v>123</v>
      </c>
      <c r="E828" s="10" t="s">
        <v>561</v>
      </c>
      <c r="F828" s="10"/>
      <c r="G828" s="8">
        <f t="shared" ref="G828:L828" si="440">G829</f>
        <v>838349.5</v>
      </c>
      <c r="H828" s="8">
        <f t="shared" si="440"/>
        <v>0</v>
      </c>
      <c r="I828" s="8">
        <f t="shared" si="440"/>
        <v>0</v>
      </c>
      <c r="J828" s="8">
        <f t="shared" si="440"/>
        <v>0</v>
      </c>
      <c r="K828" s="8">
        <f t="shared" si="440"/>
        <v>838349.5</v>
      </c>
      <c r="L828" s="8">
        <f t="shared" si="440"/>
        <v>0</v>
      </c>
    </row>
    <row r="829" spans="1:12" ht="25.5" x14ac:dyDescent="0.25">
      <c r="A829" s="6" t="s">
        <v>220</v>
      </c>
      <c r="B829" s="10" t="s">
        <v>522</v>
      </c>
      <c r="C829" s="10" t="s">
        <v>32</v>
      </c>
      <c r="D829" s="10" t="s">
        <v>123</v>
      </c>
      <c r="E829" s="10" t="s">
        <v>561</v>
      </c>
      <c r="F829" s="10" t="s">
        <v>545</v>
      </c>
      <c r="G829" s="8">
        <v>838349.5</v>
      </c>
      <c r="H829" s="8"/>
      <c r="I829" s="8">
        <v>0</v>
      </c>
      <c r="J829" s="8"/>
      <c r="K829" s="8">
        <f>G829+I829</f>
        <v>838349.5</v>
      </c>
      <c r="L829" s="8">
        <f>H829+J829</f>
        <v>0</v>
      </c>
    </row>
    <row r="830" spans="1:12" ht="38.25" x14ac:dyDescent="0.25">
      <c r="A830" s="6" t="s">
        <v>562</v>
      </c>
      <c r="B830" s="10" t="s">
        <v>522</v>
      </c>
      <c r="C830" s="10" t="s">
        <v>32</v>
      </c>
      <c r="D830" s="10" t="s">
        <v>123</v>
      </c>
      <c r="E830" s="10" t="s">
        <v>563</v>
      </c>
      <c r="F830" s="10"/>
      <c r="G830" s="42">
        <f>G831</f>
        <v>7423118.6100000003</v>
      </c>
      <c r="H830" s="42">
        <f t="shared" ref="H830:L832" si="441">H831</f>
        <v>0</v>
      </c>
      <c r="I830" s="42">
        <f t="shared" si="441"/>
        <v>0</v>
      </c>
      <c r="J830" s="42">
        <f t="shared" si="441"/>
        <v>0</v>
      </c>
      <c r="K830" s="42">
        <f t="shared" si="441"/>
        <v>7423118.6100000003</v>
      </c>
      <c r="L830" s="42">
        <f t="shared" si="441"/>
        <v>0</v>
      </c>
    </row>
    <row r="831" spans="1:12" ht="38.25" x14ac:dyDescent="0.25">
      <c r="A831" s="6" t="s">
        <v>541</v>
      </c>
      <c r="B831" s="10" t="s">
        <v>522</v>
      </c>
      <c r="C831" s="10" t="s">
        <v>32</v>
      </c>
      <c r="D831" s="10" t="s">
        <v>123</v>
      </c>
      <c r="E831" s="10" t="s">
        <v>564</v>
      </c>
      <c r="F831" s="10"/>
      <c r="G831" s="42">
        <f>G832</f>
        <v>7423118.6100000003</v>
      </c>
      <c r="H831" s="42">
        <f t="shared" si="441"/>
        <v>0</v>
      </c>
      <c r="I831" s="42">
        <f t="shared" si="441"/>
        <v>0</v>
      </c>
      <c r="J831" s="42">
        <f t="shared" si="441"/>
        <v>0</v>
      </c>
      <c r="K831" s="42">
        <f t="shared" si="441"/>
        <v>7423118.6100000003</v>
      </c>
      <c r="L831" s="42">
        <f t="shared" si="441"/>
        <v>0</v>
      </c>
    </row>
    <row r="832" spans="1:12" ht="25.5" x14ac:dyDescent="0.25">
      <c r="A832" s="31" t="s">
        <v>565</v>
      </c>
      <c r="B832" s="10" t="s">
        <v>522</v>
      </c>
      <c r="C832" s="10" t="s">
        <v>32</v>
      </c>
      <c r="D832" s="10" t="s">
        <v>123</v>
      </c>
      <c r="E832" s="33" t="s">
        <v>566</v>
      </c>
      <c r="F832" s="10"/>
      <c r="G832" s="42">
        <f>G833</f>
        <v>7423118.6100000003</v>
      </c>
      <c r="H832" s="42">
        <f t="shared" si="441"/>
        <v>0</v>
      </c>
      <c r="I832" s="42">
        <f t="shared" si="441"/>
        <v>0</v>
      </c>
      <c r="J832" s="42">
        <f t="shared" si="441"/>
        <v>0</v>
      </c>
      <c r="K832" s="42">
        <f t="shared" si="441"/>
        <v>7423118.6100000003</v>
      </c>
      <c r="L832" s="42">
        <f t="shared" si="441"/>
        <v>0</v>
      </c>
    </row>
    <row r="833" spans="1:12" ht="25.5" x14ac:dyDescent="0.25">
      <c r="A833" s="6" t="s">
        <v>28</v>
      </c>
      <c r="B833" s="10" t="s">
        <v>522</v>
      </c>
      <c r="C833" s="10" t="s">
        <v>32</v>
      </c>
      <c r="D833" s="10" t="s">
        <v>123</v>
      </c>
      <c r="E833" s="33" t="s">
        <v>566</v>
      </c>
      <c r="F833" s="10" t="s">
        <v>380</v>
      </c>
      <c r="G833" s="8">
        <v>7423118.6100000003</v>
      </c>
      <c r="H833" s="8"/>
      <c r="I833" s="8">
        <v>0</v>
      </c>
      <c r="J833" s="8"/>
      <c r="K833" s="8">
        <f>G833+I833</f>
        <v>7423118.6100000003</v>
      </c>
      <c r="L833" s="8">
        <f>H833+J833</f>
        <v>0</v>
      </c>
    </row>
    <row r="834" spans="1:12" x14ac:dyDescent="0.25">
      <c r="A834" s="11" t="s">
        <v>19</v>
      </c>
      <c r="B834" s="10" t="s">
        <v>522</v>
      </c>
      <c r="C834" s="10" t="s">
        <v>32</v>
      </c>
      <c r="D834" s="10" t="s">
        <v>123</v>
      </c>
      <c r="E834" s="33" t="s">
        <v>20</v>
      </c>
      <c r="F834" s="10"/>
      <c r="G834" s="8">
        <f>G835</f>
        <v>76309</v>
      </c>
      <c r="H834" s="8">
        <f t="shared" ref="H834:L835" si="442">H835</f>
        <v>0</v>
      </c>
      <c r="I834" s="8">
        <f t="shared" si="442"/>
        <v>5056970.7699999996</v>
      </c>
      <c r="J834" s="8">
        <f t="shared" si="442"/>
        <v>0</v>
      </c>
      <c r="K834" s="8">
        <f t="shared" si="442"/>
        <v>5133279.7699999996</v>
      </c>
      <c r="L834" s="8">
        <f t="shared" si="442"/>
        <v>0</v>
      </c>
    </row>
    <row r="835" spans="1:12" ht="25.5" x14ac:dyDescent="0.25">
      <c r="A835" s="12" t="s">
        <v>124</v>
      </c>
      <c r="B835" s="10" t="s">
        <v>522</v>
      </c>
      <c r="C835" s="10" t="s">
        <v>32</v>
      </c>
      <c r="D835" s="10" t="s">
        <v>123</v>
      </c>
      <c r="E835" s="33" t="s">
        <v>125</v>
      </c>
      <c r="F835" s="10"/>
      <c r="G835" s="8">
        <f>G836</f>
        <v>76309</v>
      </c>
      <c r="H835" s="8">
        <f t="shared" si="442"/>
        <v>0</v>
      </c>
      <c r="I835" s="8">
        <f t="shared" si="442"/>
        <v>5056970.7699999996</v>
      </c>
      <c r="J835" s="8">
        <f t="shared" si="442"/>
        <v>0</v>
      </c>
      <c r="K835" s="8">
        <f t="shared" si="442"/>
        <v>5133279.7699999996</v>
      </c>
      <c r="L835" s="8">
        <f t="shared" si="442"/>
        <v>0</v>
      </c>
    </row>
    <row r="836" spans="1:12" ht="25.5" x14ac:dyDescent="0.25">
      <c r="A836" s="31" t="s">
        <v>91</v>
      </c>
      <c r="B836" s="25" t="s">
        <v>522</v>
      </c>
      <c r="C836" s="10" t="s">
        <v>32</v>
      </c>
      <c r="D836" s="10" t="s">
        <v>123</v>
      </c>
      <c r="E836" s="25" t="s">
        <v>567</v>
      </c>
      <c r="F836" s="10"/>
      <c r="G836" s="8">
        <f>G838+G837</f>
        <v>76309</v>
      </c>
      <c r="H836" s="8">
        <f t="shared" ref="H836:L836" si="443">H838+H837</f>
        <v>0</v>
      </c>
      <c r="I836" s="8">
        <f t="shared" si="443"/>
        <v>5056970.7699999996</v>
      </c>
      <c r="J836" s="8">
        <f t="shared" si="443"/>
        <v>0</v>
      </c>
      <c r="K836" s="8">
        <f t="shared" si="443"/>
        <v>5133279.7699999996</v>
      </c>
      <c r="L836" s="8">
        <f t="shared" si="443"/>
        <v>0</v>
      </c>
    </row>
    <row r="837" spans="1:12" ht="25.5" x14ac:dyDescent="0.25">
      <c r="A837" s="6" t="s">
        <v>28</v>
      </c>
      <c r="B837" s="25" t="s">
        <v>522</v>
      </c>
      <c r="C837" s="10" t="s">
        <v>32</v>
      </c>
      <c r="D837" s="10" t="s">
        <v>123</v>
      </c>
      <c r="E837" s="25" t="s">
        <v>567</v>
      </c>
      <c r="F837" s="10" t="s">
        <v>380</v>
      </c>
      <c r="G837" s="8"/>
      <c r="H837" s="8"/>
      <c r="I837" s="8">
        <f>3116349.73</f>
        <v>3116349.73</v>
      </c>
      <c r="J837" s="8"/>
      <c r="K837" s="8">
        <f t="shared" ref="K837:L838" si="444">G837+I837</f>
        <v>3116349.73</v>
      </c>
      <c r="L837" s="8">
        <f t="shared" si="444"/>
        <v>0</v>
      </c>
    </row>
    <row r="838" spans="1:12" x14ac:dyDescent="0.25">
      <c r="A838" s="31" t="s">
        <v>57</v>
      </c>
      <c r="B838" s="25" t="s">
        <v>522</v>
      </c>
      <c r="C838" s="10" t="s">
        <v>32</v>
      </c>
      <c r="D838" s="10" t="s">
        <v>123</v>
      </c>
      <c r="E838" s="25" t="s">
        <v>567</v>
      </c>
      <c r="F838" s="10" t="s">
        <v>301</v>
      </c>
      <c r="G838" s="8">
        <f>76309</f>
        <v>76309</v>
      </c>
      <c r="H838" s="8"/>
      <c r="I838" s="8">
        <f>20115+1920506.04</f>
        <v>1940621.04</v>
      </c>
      <c r="J838" s="8"/>
      <c r="K838" s="8">
        <f t="shared" si="444"/>
        <v>2016930.04</v>
      </c>
      <c r="L838" s="8">
        <f t="shared" si="444"/>
        <v>0</v>
      </c>
    </row>
    <row r="839" spans="1:12" x14ac:dyDescent="0.25">
      <c r="A839" s="6" t="s">
        <v>176</v>
      </c>
      <c r="B839" s="10" t="s">
        <v>522</v>
      </c>
      <c r="C839" s="10" t="s">
        <v>32</v>
      </c>
      <c r="D839" s="10" t="s">
        <v>177</v>
      </c>
      <c r="E839" s="10"/>
      <c r="F839" s="10"/>
      <c r="G839" s="8">
        <f t="shared" ref="G839:L843" si="445">G840</f>
        <v>100100</v>
      </c>
      <c r="H839" s="8">
        <f t="shared" si="445"/>
        <v>100100</v>
      </c>
      <c r="I839" s="8">
        <f t="shared" si="445"/>
        <v>0</v>
      </c>
      <c r="J839" s="8">
        <f t="shared" si="445"/>
        <v>0</v>
      </c>
      <c r="K839" s="8">
        <f t="shared" si="445"/>
        <v>100100</v>
      </c>
      <c r="L839" s="8">
        <f t="shared" si="445"/>
        <v>100100</v>
      </c>
    </row>
    <row r="840" spans="1:12" ht="25.5" x14ac:dyDescent="0.25">
      <c r="A840" s="31" t="s">
        <v>207</v>
      </c>
      <c r="B840" s="10" t="s">
        <v>522</v>
      </c>
      <c r="C840" s="10" t="s">
        <v>32</v>
      </c>
      <c r="D840" s="10" t="s">
        <v>177</v>
      </c>
      <c r="E840" s="10" t="s">
        <v>61</v>
      </c>
      <c r="F840" s="10"/>
      <c r="G840" s="8">
        <f>G841</f>
        <v>100100</v>
      </c>
      <c r="H840" s="8">
        <f t="shared" si="445"/>
        <v>100100</v>
      </c>
      <c r="I840" s="8">
        <f t="shared" si="445"/>
        <v>0</v>
      </c>
      <c r="J840" s="8">
        <f t="shared" si="445"/>
        <v>0</v>
      </c>
      <c r="K840" s="8">
        <f t="shared" si="445"/>
        <v>100100</v>
      </c>
      <c r="L840" s="8">
        <f t="shared" si="445"/>
        <v>100100</v>
      </c>
    </row>
    <row r="841" spans="1:12" ht="25.5" x14ac:dyDescent="0.25">
      <c r="A841" s="31" t="s">
        <v>568</v>
      </c>
      <c r="B841" s="10" t="s">
        <v>522</v>
      </c>
      <c r="C841" s="10" t="s">
        <v>32</v>
      </c>
      <c r="D841" s="10" t="s">
        <v>177</v>
      </c>
      <c r="E841" s="10" t="s">
        <v>315</v>
      </c>
      <c r="F841" s="10"/>
      <c r="G841" s="8">
        <f>G842</f>
        <v>100100</v>
      </c>
      <c r="H841" s="8">
        <f t="shared" si="445"/>
        <v>100100</v>
      </c>
      <c r="I841" s="8">
        <f t="shared" si="445"/>
        <v>0</v>
      </c>
      <c r="J841" s="8">
        <f t="shared" si="445"/>
        <v>0</v>
      </c>
      <c r="K841" s="8">
        <f t="shared" si="445"/>
        <v>100100</v>
      </c>
      <c r="L841" s="8">
        <f t="shared" si="445"/>
        <v>100100</v>
      </c>
    </row>
    <row r="842" spans="1:12" ht="51" x14ac:dyDescent="0.25">
      <c r="A842" s="31" t="s">
        <v>316</v>
      </c>
      <c r="B842" s="10" t="s">
        <v>522</v>
      </c>
      <c r="C842" s="10" t="s">
        <v>32</v>
      </c>
      <c r="D842" s="10" t="s">
        <v>177</v>
      </c>
      <c r="E842" s="10" t="s">
        <v>317</v>
      </c>
      <c r="F842" s="10"/>
      <c r="G842" s="8">
        <f>G843</f>
        <v>100100</v>
      </c>
      <c r="H842" s="8">
        <f t="shared" si="445"/>
        <v>100100</v>
      </c>
      <c r="I842" s="8">
        <f t="shared" si="445"/>
        <v>0</v>
      </c>
      <c r="J842" s="8">
        <f t="shared" si="445"/>
        <v>0</v>
      </c>
      <c r="K842" s="8">
        <f t="shared" si="445"/>
        <v>100100</v>
      </c>
      <c r="L842" s="8">
        <f t="shared" si="445"/>
        <v>100100</v>
      </c>
    </row>
    <row r="843" spans="1:12" ht="51" x14ac:dyDescent="0.25">
      <c r="A843" s="6" t="s">
        <v>569</v>
      </c>
      <c r="B843" s="10" t="s">
        <v>522</v>
      </c>
      <c r="C843" s="10" t="s">
        <v>32</v>
      </c>
      <c r="D843" s="10" t="s">
        <v>177</v>
      </c>
      <c r="E843" s="10" t="s">
        <v>570</v>
      </c>
      <c r="F843" s="10"/>
      <c r="G843" s="8">
        <f>G844</f>
        <v>100100</v>
      </c>
      <c r="H843" s="8">
        <f t="shared" si="445"/>
        <v>100100</v>
      </c>
      <c r="I843" s="8">
        <f t="shared" si="445"/>
        <v>0</v>
      </c>
      <c r="J843" s="8">
        <f t="shared" si="445"/>
        <v>0</v>
      </c>
      <c r="K843" s="8">
        <f t="shared" si="445"/>
        <v>100100</v>
      </c>
      <c r="L843" s="8">
        <f t="shared" si="445"/>
        <v>100100</v>
      </c>
    </row>
    <row r="844" spans="1:12" ht="51" x14ac:dyDescent="0.25">
      <c r="A844" s="6" t="s">
        <v>25</v>
      </c>
      <c r="B844" s="10" t="s">
        <v>522</v>
      </c>
      <c r="C844" s="10" t="s">
        <v>32</v>
      </c>
      <c r="D844" s="10" t="s">
        <v>177</v>
      </c>
      <c r="E844" s="10" t="s">
        <v>570</v>
      </c>
      <c r="F844" s="10" t="s">
        <v>571</v>
      </c>
      <c r="G844" s="8">
        <v>100100</v>
      </c>
      <c r="H844" s="8">
        <v>100100</v>
      </c>
      <c r="I844" s="8"/>
      <c r="J844" s="8"/>
      <c r="K844" s="8">
        <f>G844+I844</f>
        <v>100100</v>
      </c>
      <c r="L844" s="8">
        <f>H844+J844</f>
        <v>100100</v>
      </c>
    </row>
    <row r="845" spans="1:12" x14ac:dyDescent="0.25">
      <c r="A845" s="6" t="s">
        <v>202</v>
      </c>
      <c r="B845" s="7">
        <v>731</v>
      </c>
      <c r="C845" s="7" t="s">
        <v>53</v>
      </c>
      <c r="D845" s="10" t="s">
        <v>2</v>
      </c>
      <c r="E845" s="10"/>
      <c r="F845" s="10"/>
      <c r="G845" s="8">
        <f>G846+G857+G878+G944</f>
        <v>154653516.19</v>
      </c>
      <c r="H845" s="8">
        <f>H846+H857+H878+H944</f>
        <v>27805328.899999999</v>
      </c>
      <c r="I845" s="8">
        <f>I846+I857+I878+I944</f>
        <v>22837446</v>
      </c>
      <c r="J845" s="8">
        <f>J846+J857+J878+J944</f>
        <v>0</v>
      </c>
      <c r="K845" s="8">
        <f>K846+K857+K878+K944</f>
        <v>177490962.19</v>
      </c>
      <c r="L845" s="8">
        <f>L846+L857+L878+L944</f>
        <v>27805328.899999999</v>
      </c>
    </row>
    <row r="846" spans="1:12" x14ac:dyDescent="0.25">
      <c r="A846" s="6" t="s">
        <v>302</v>
      </c>
      <c r="B846" s="7">
        <v>731</v>
      </c>
      <c r="C846" s="7" t="s">
        <v>53</v>
      </c>
      <c r="D846" s="10" t="s">
        <v>16</v>
      </c>
      <c r="E846" s="10"/>
      <c r="F846" s="10"/>
      <c r="G846" s="8">
        <f>G847</f>
        <v>5538817.79</v>
      </c>
      <c r="H846" s="8">
        <f>H847</f>
        <v>0</v>
      </c>
      <c r="I846" s="8">
        <f t="shared" ref="I846:L847" si="446">I847</f>
        <v>1000000</v>
      </c>
      <c r="J846" s="8">
        <f t="shared" si="446"/>
        <v>0</v>
      </c>
      <c r="K846" s="8">
        <f t="shared" si="446"/>
        <v>6538817.79</v>
      </c>
      <c r="L846" s="8">
        <f t="shared" si="446"/>
        <v>0</v>
      </c>
    </row>
    <row r="847" spans="1:12" ht="25.5" x14ac:dyDescent="0.25">
      <c r="A847" s="6" t="s">
        <v>526</v>
      </c>
      <c r="B847" s="10">
        <v>731</v>
      </c>
      <c r="C847" s="10" t="s">
        <v>53</v>
      </c>
      <c r="D847" s="10" t="s">
        <v>16</v>
      </c>
      <c r="E847" s="10" t="s">
        <v>527</v>
      </c>
      <c r="F847" s="10"/>
      <c r="G847" s="8">
        <f>G848</f>
        <v>5538817.79</v>
      </c>
      <c r="H847" s="8">
        <f>H848</f>
        <v>0</v>
      </c>
      <c r="I847" s="8">
        <f t="shared" si="446"/>
        <v>1000000</v>
      </c>
      <c r="J847" s="8">
        <f t="shared" si="446"/>
        <v>0</v>
      </c>
      <c r="K847" s="8">
        <f t="shared" si="446"/>
        <v>6538817.79</v>
      </c>
      <c r="L847" s="8">
        <f t="shared" si="446"/>
        <v>0</v>
      </c>
    </row>
    <row r="848" spans="1:12" ht="25.5" x14ac:dyDescent="0.25">
      <c r="A848" s="6" t="s">
        <v>572</v>
      </c>
      <c r="B848" s="10">
        <v>731</v>
      </c>
      <c r="C848" s="10" t="s">
        <v>53</v>
      </c>
      <c r="D848" s="10" t="s">
        <v>16</v>
      </c>
      <c r="E848" s="10" t="s">
        <v>573</v>
      </c>
      <c r="F848" s="10"/>
      <c r="G848" s="8">
        <f t="shared" ref="G848:L848" si="447">G849+G852</f>
        <v>5538817.79</v>
      </c>
      <c r="H848" s="8">
        <f t="shared" si="447"/>
        <v>0</v>
      </c>
      <c r="I848" s="8">
        <f t="shared" si="447"/>
        <v>1000000</v>
      </c>
      <c r="J848" s="8">
        <f t="shared" si="447"/>
        <v>0</v>
      </c>
      <c r="K848" s="8">
        <f t="shared" si="447"/>
        <v>6538817.79</v>
      </c>
      <c r="L848" s="8">
        <f t="shared" si="447"/>
        <v>0</v>
      </c>
    </row>
    <row r="849" spans="1:12" ht="25.5" x14ac:dyDescent="0.25">
      <c r="A849" s="6" t="s">
        <v>574</v>
      </c>
      <c r="B849" s="10">
        <v>731</v>
      </c>
      <c r="C849" s="10" t="s">
        <v>53</v>
      </c>
      <c r="D849" s="10" t="s">
        <v>16</v>
      </c>
      <c r="E849" s="10" t="s">
        <v>575</v>
      </c>
      <c r="F849" s="10"/>
      <c r="G849" s="8">
        <f t="shared" ref="G849:L849" si="448">G850</f>
        <v>770000</v>
      </c>
      <c r="H849" s="8">
        <f t="shared" si="448"/>
        <v>0</v>
      </c>
      <c r="I849" s="8">
        <f t="shared" si="448"/>
        <v>0</v>
      </c>
      <c r="J849" s="8">
        <f t="shared" si="448"/>
        <v>0</v>
      </c>
      <c r="K849" s="8">
        <f t="shared" si="448"/>
        <v>770000</v>
      </c>
      <c r="L849" s="8">
        <f t="shared" si="448"/>
        <v>0</v>
      </c>
    </row>
    <row r="850" spans="1:12" ht="25.5" x14ac:dyDescent="0.25">
      <c r="A850" s="12" t="s">
        <v>576</v>
      </c>
      <c r="B850" s="10">
        <v>731</v>
      </c>
      <c r="C850" s="10" t="s">
        <v>53</v>
      </c>
      <c r="D850" s="10" t="s">
        <v>16</v>
      </c>
      <c r="E850" s="10" t="s">
        <v>577</v>
      </c>
      <c r="F850" s="10"/>
      <c r="G850" s="8">
        <f t="shared" ref="G850:L850" si="449">SUM(G851:G851)</f>
        <v>770000</v>
      </c>
      <c r="H850" s="8">
        <f t="shared" si="449"/>
        <v>0</v>
      </c>
      <c r="I850" s="8">
        <f t="shared" si="449"/>
        <v>0</v>
      </c>
      <c r="J850" s="8">
        <f t="shared" si="449"/>
        <v>0</v>
      </c>
      <c r="K850" s="8">
        <f t="shared" si="449"/>
        <v>770000</v>
      </c>
      <c r="L850" s="8">
        <f t="shared" si="449"/>
        <v>0</v>
      </c>
    </row>
    <row r="851" spans="1:12" ht="25.5" x14ac:dyDescent="0.25">
      <c r="A851" s="6" t="s">
        <v>28</v>
      </c>
      <c r="B851" s="10">
        <v>731</v>
      </c>
      <c r="C851" s="10" t="s">
        <v>53</v>
      </c>
      <c r="D851" s="10" t="s">
        <v>16</v>
      </c>
      <c r="E851" s="10" t="s">
        <v>577</v>
      </c>
      <c r="F851" s="10" t="s">
        <v>380</v>
      </c>
      <c r="G851" s="8">
        <v>770000</v>
      </c>
      <c r="H851" s="8"/>
      <c r="I851" s="8"/>
      <c r="J851" s="8"/>
      <c r="K851" s="8">
        <f>G851+I851</f>
        <v>770000</v>
      </c>
      <c r="L851" s="8">
        <f>H851+J851</f>
        <v>0</v>
      </c>
    </row>
    <row r="852" spans="1:12" ht="25.5" x14ac:dyDescent="0.25">
      <c r="A852" s="6" t="s">
        <v>578</v>
      </c>
      <c r="B852" s="10">
        <v>731</v>
      </c>
      <c r="C852" s="10" t="s">
        <v>53</v>
      </c>
      <c r="D852" s="10" t="s">
        <v>16</v>
      </c>
      <c r="E852" s="10" t="s">
        <v>579</v>
      </c>
      <c r="F852" s="10"/>
      <c r="G852" s="8">
        <f t="shared" ref="G852:L852" si="450">G855+G853</f>
        <v>4768817.79</v>
      </c>
      <c r="H852" s="8">
        <f t="shared" si="450"/>
        <v>0</v>
      </c>
      <c r="I852" s="8">
        <f t="shared" si="450"/>
        <v>1000000</v>
      </c>
      <c r="J852" s="8">
        <f t="shared" si="450"/>
        <v>0</v>
      </c>
      <c r="K852" s="8">
        <f t="shared" si="450"/>
        <v>5768817.79</v>
      </c>
      <c r="L852" s="8">
        <f t="shared" si="450"/>
        <v>0</v>
      </c>
    </row>
    <row r="853" spans="1:12" x14ac:dyDescent="0.25">
      <c r="A853" s="6" t="s">
        <v>580</v>
      </c>
      <c r="B853" s="10">
        <v>731</v>
      </c>
      <c r="C853" s="10" t="s">
        <v>53</v>
      </c>
      <c r="D853" s="10" t="s">
        <v>16</v>
      </c>
      <c r="E853" s="10" t="s">
        <v>581</v>
      </c>
      <c r="F853" s="10"/>
      <c r="G853" s="8">
        <f t="shared" ref="G853:L853" si="451">G854</f>
        <v>4736691</v>
      </c>
      <c r="H853" s="8">
        <f t="shared" si="451"/>
        <v>0</v>
      </c>
      <c r="I853" s="8">
        <f t="shared" si="451"/>
        <v>1000000</v>
      </c>
      <c r="J853" s="8">
        <f t="shared" si="451"/>
        <v>0</v>
      </c>
      <c r="K853" s="8">
        <f t="shared" si="451"/>
        <v>5736691</v>
      </c>
      <c r="L853" s="8">
        <f t="shared" si="451"/>
        <v>0</v>
      </c>
    </row>
    <row r="854" spans="1:12" ht="25.5" x14ac:dyDescent="0.25">
      <c r="A854" s="6" t="s">
        <v>28</v>
      </c>
      <c r="B854" s="10" t="s">
        <v>522</v>
      </c>
      <c r="C854" s="10" t="s">
        <v>53</v>
      </c>
      <c r="D854" s="10" t="s">
        <v>16</v>
      </c>
      <c r="E854" s="10" t="s">
        <v>581</v>
      </c>
      <c r="F854" s="10" t="s">
        <v>380</v>
      </c>
      <c r="G854" s="8">
        <v>4736691</v>
      </c>
      <c r="H854" s="8"/>
      <c r="I854" s="8">
        <v>1000000</v>
      </c>
      <c r="J854" s="8"/>
      <c r="K854" s="8">
        <f>G854+I854</f>
        <v>5736691</v>
      </c>
      <c r="L854" s="8">
        <f>H854+J854</f>
        <v>0</v>
      </c>
    </row>
    <row r="855" spans="1:12" ht="25.5" x14ac:dyDescent="0.25">
      <c r="A855" s="12" t="s">
        <v>582</v>
      </c>
      <c r="B855" s="10">
        <v>731</v>
      </c>
      <c r="C855" s="10" t="s">
        <v>53</v>
      </c>
      <c r="D855" s="10" t="s">
        <v>16</v>
      </c>
      <c r="E855" s="10" t="s">
        <v>583</v>
      </c>
      <c r="F855" s="10"/>
      <c r="G855" s="8">
        <f t="shared" ref="G855:L855" si="452">G856</f>
        <v>32126.79</v>
      </c>
      <c r="H855" s="8">
        <f t="shared" si="452"/>
        <v>0</v>
      </c>
      <c r="I855" s="8">
        <f t="shared" si="452"/>
        <v>0</v>
      </c>
      <c r="J855" s="8">
        <f t="shared" si="452"/>
        <v>0</v>
      </c>
      <c r="K855" s="8">
        <f t="shared" si="452"/>
        <v>32126.79</v>
      </c>
      <c r="L855" s="8">
        <f t="shared" si="452"/>
        <v>0</v>
      </c>
    </row>
    <row r="856" spans="1:12" ht="25.5" x14ac:dyDescent="0.25">
      <c r="A856" s="6" t="s">
        <v>28</v>
      </c>
      <c r="B856" s="10">
        <v>731</v>
      </c>
      <c r="C856" s="10" t="s">
        <v>53</v>
      </c>
      <c r="D856" s="10" t="s">
        <v>16</v>
      </c>
      <c r="E856" s="10" t="s">
        <v>583</v>
      </c>
      <c r="F856" s="10" t="s">
        <v>380</v>
      </c>
      <c r="G856" s="8">
        <v>32126.79</v>
      </c>
      <c r="H856" s="8"/>
      <c r="I856" s="8">
        <v>0</v>
      </c>
      <c r="J856" s="8"/>
      <c r="K856" s="8">
        <f>G856+I856</f>
        <v>32126.79</v>
      </c>
      <c r="L856" s="8">
        <f>H856+J856</f>
        <v>0</v>
      </c>
    </row>
    <row r="857" spans="1:12" x14ac:dyDescent="0.25">
      <c r="A857" s="6" t="s">
        <v>203</v>
      </c>
      <c r="B857" s="10" t="s">
        <v>522</v>
      </c>
      <c r="C857" s="10" t="s">
        <v>53</v>
      </c>
      <c r="D857" s="10" t="s">
        <v>18</v>
      </c>
      <c r="E857" s="10"/>
      <c r="F857" s="10"/>
      <c r="G857" s="8">
        <f>+G858</f>
        <v>19929679.509999998</v>
      </c>
      <c r="H857" s="8">
        <f t="shared" ref="H857:L857" si="453">+H858</f>
        <v>0</v>
      </c>
      <c r="I857" s="8">
        <f t="shared" si="453"/>
        <v>20000000</v>
      </c>
      <c r="J857" s="8">
        <f t="shared" si="453"/>
        <v>0</v>
      </c>
      <c r="K857" s="8">
        <f t="shared" si="453"/>
        <v>39929679.509999998</v>
      </c>
      <c r="L857" s="8">
        <f t="shared" si="453"/>
        <v>0</v>
      </c>
    </row>
    <row r="858" spans="1:12" ht="25.5" x14ac:dyDescent="0.25">
      <c r="A858" s="6" t="s">
        <v>584</v>
      </c>
      <c r="B858" s="10">
        <v>731</v>
      </c>
      <c r="C858" s="10" t="s">
        <v>53</v>
      </c>
      <c r="D858" s="10" t="s">
        <v>18</v>
      </c>
      <c r="E858" s="10" t="s">
        <v>527</v>
      </c>
      <c r="F858" s="10"/>
      <c r="G858" s="8">
        <f>G859+G868</f>
        <v>19929679.509999998</v>
      </c>
      <c r="H858" s="8">
        <f>H859+H868</f>
        <v>0</v>
      </c>
      <c r="I858" s="8">
        <f>I859+I868</f>
        <v>20000000</v>
      </c>
      <c r="J858" s="8">
        <f>J859+J868</f>
        <v>0</v>
      </c>
      <c r="K858" s="8">
        <f>K859+K868</f>
        <v>39929679.509999998</v>
      </c>
      <c r="L858" s="8">
        <f>L859+L868</f>
        <v>0</v>
      </c>
    </row>
    <row r="859" spans="1:12" ht="25.5" x14ac:dyDescent="0.25">
      <c r="A859" s="6" t="s">
        <v>585</v>
      </c>
      <c r="B859" s="10">
        <v>731</v>
      </c>
      <c r="C859" s="10" t="s">
        <v>53</v>
      </c>
      <c r="D859" s="10" t="s">
        <v>18</v>
      </c>
      <c r="E859" s="10" t="s">
        <v>586</v>
      </c>
      <c r="F859" s="10"/>
      <c r="G859" s="8">
        <f>G860+G865</f>
        <v>5222500</v>
      </c>
      <c r="H859" s="8">
        <f>H860+H865</f>
        <v>0</v>
      </c>
      <c r="I859" s="8">
        <f>I860+I865</f>
        <v>0</v>
      </c>
      <c r="J859" s="8">
        <f>J860+J865</f>
        <v>0</v>
      </c>
      <c r="K859" s="8">
        <f>K860+K865</f>
        <v>5222500</v>
      </c>
      <c r="L859" s="8">
        <f>L860+L865</f>
        <v>0</v>
      </c>
    </row>
    <row r="860" spans="1:12" ht="51" x14ac:dyDescent="0.25">
      <c r="A860" s="6" t="s">
        <v>587</v>
      </c>
      <c r="B860" s="10">
        <v>731</v>
      </c>
      <c r="C860" s="10" t="s">
        <v>53</v>
      </c>
      <c r="D860" s="10" t="s">
        <v>18</v>
      </c>
      <c r="E860" s="10" t="s">
        <v>588</v>
      </c>
      <c r="F860" s="10"/>
      <c r="G860" s="8">
        <f>G863+G861</f>
        <v>222500</v>
      </c>
      <c r="H860" s="8">
        <f t="shared" ref="H860:L860" si="454">H863+H861</f>
        <v>0</v>
      </c>
      <c r="I860" s="8">
        <f t="shared" si="454"/>
        <v>0</v>
      </c>
      <c r="J860" s="8">
        <f t="shared" si="454"/>
        <v>0</v>
      </c>
      <c r="K860" s="8">
        <f t="shared" si="454"/>
        <v>222500</v>
      </c>
      <c r="L860" s="8">
        <f t="shared" si="454"/>
        <v>0</v>
      </c>
    </row>
    <row r="861" spans="1:12" ht="25.5" x14ac:dyDescent="0.25">
      <c r="A861" s="31" t="s">
        <v>589</v>
      </c>
      <c r="B861" s="25" t="s">
        <v>522</v>
      </c>
      <c r="C861" s="25" t="s">
        <v>53</v>
      </c>
      <c r="D861" s="25" t="s">
        <v>18</v>
      </c>
      <c r="E861" s="25" t="s">
        <v>590</v>
      </c>
      <c r="F861" s="10"/>
      <c r="G861" s="8">
        <f t="shared" ref="G861:L861" si="455">G862</f>
        <v>22500</v>
      </c>
      <c r="H861" s="8">
        <f t="shared" si="455"/>
        <v>0</v>
      </c>
      <c r="I861" s="8">
        <f t="shared" si="455"/>
        <v>0</v>
      </c>
      <c r="J861" s="8">
        <f t="shared" si="455"/>
        <v>0</v>
      </c>
      <c r="K861" s="8">
        <f t="shared" si="455"/>
        <v>22500</v>
      </c>
      <c r="L861" s="8">
        <f t="shared" si="455"/>
        <v>0</v>
      </c>
    </row>
    <row r="862" spans="1:12" ht="25.5" x14ac:dyDescent="0.25">
      <c r="A862" s="31" t="s">
        <v>28</v>
      </c>
      <c r="B862" s="25" t="s">
        <v>522</v>
      </c>
      <c r="C862" s="25" t="s">
        <v>53</v>
      </c>
      <c r="D862" s="25" t="s">
        <v>18</v>
      </c>
      <c r="E862" s="25" t="s">
        <v>590</v>
      </c>
      <c r="F862" s="10" t="s">
        <v>380</v>
      </c>
      <c r="G862" s="8">
        <v>22500</v>
      </c>
      <c r="H862" s="8"/>
      <c r="I862" s="8"/>
      <c r="J862" s="8"/>
      <c r="K862" s="8">
        <f>G862+I862</f>
        <v>22500</v>
      </c>
      <c r="L862" s="8">
        <f>H862+J862</f>
        <v>0</v>
      </c>
    </row>
    <row r="863" spans="1:12" ht="38.25" x14ac:dyDescent="0.25">
      <c r="A863" s="12" t="s">
        <v>591</v>
      </c>
      <c r="B863" s="10">
        <v>731</v>
      </c>
      <c r="C863" s="10" t="s">
        <v>53</v>
      </c>
      <c r="D863" s="10" t="s">
        <v>18</v>
      </c>
      <c r="E863" s="10" t="s">
        <v>592</v>
      </c>
      <c r="F863" s="10"/>
      <c r="G863" s="8">
        <f t="shared" ref="G863:L863" si="456">SUM(G864:G864)</f>
        <v>200000</v>
      </c>
      <c r="H863" s="8">
        <f t="shared" si="456"/>
        <v>0</v>
      </c>
      <c r="I863" s="8">
        <f t="shared" si="456"/>
        <v>0</v>
      </c>
      <c r="J863" s="8">
        <f t="shared" si="456"/>
        <v>0</v>
      </c>
      <c r="K863" s="8">
        <f t="shared" si="456"/>
        <v>200000</v>
      </c>
      <c r="L863" s="8">
        <f t="shared" si="456"/>
        <v>0</v>
      </c>
    </row>
    <row r="864" spans="1:12" x14ac:dyDescent="0.25">
      <c r="A864" s="12" t="s">
        <v>49</v>
      </c>
      <c r="B864" s="10">
        <v>731</v>
      </c>
      <c r="C864" s="10" t="s">
        <v>53</v>
      </c>
      <c r="D864" s="10" t="s">
        <v>18</v>
      </c>
      <c r="E864" s="10" t="s">
        <v>592</v>
      </c>
      <c r="F864" s="10" t="s">
        <v>593</v>
      </c>
      <c r="G864" s="8">
        <v>200000</v>
      </c>
      <c r="H864" s="8"/>
      <c r="I864" s="8"/>
      <c r="J864" s="8"/>
      <c r="K864" s="8">
        <f>G864+I864</f>
        <v>200000</v>
      </c>
      <c r="L864" s="8">
        <f>H864+J864</f>
        <v>0</v>
      </c>
    </row>
    <row r="865" spans="1:12" ht="51" x14ac:dyDescent="0.25">
      <c r="A865" s="12" t="s">
        <v>594</v>
      </c>
      <c r="B865" s="10">
        <v>731</v>
      </c>
      <c r="C865" s="10" t="s">
        <v>53</v>
      </c>
      <c r="D865" s="10" t="s">
        <v>18</v>
      </c>
      <c r="E865" s="10" t="s">
        <v>595</v>
      </c>
      <c r="F865" s="10"/>
      <c r="G865" s="8">
        <f>G866</f>
        <v>5000000</v>
      </c>
      <c r="H865" s="8">
        <f>H866</f>
        <v>0</v>
      </c>
      <c r="I865" s="8">
        <f t="shared" ref="I865:L866" si="457">I866</f>
        <v>0</v>
      </c>
      <c r="J865" s="8">
        <f t="shared" si="457"/>
        <v>0</v>
      </c>
      <c r="K865" s="8">
        <f t="shared" si="457"/>
        <v>5000000</v>
      </c>
      <c r="L865" s="8">
        <f t="shared" si="457"/>
        <v>0</v>
      </c>
    </row>
    <row r="866" spans="1:12" ht="25.5" x14ac:dyDescent="0.25">
      <c r="A866" s="31" t="s">
        <v>596</v>
      </c>
      <c r="B866" s="10">
        <v>731</v>
      </c>
      <c r="C866" s="10" t="s">
        <v>53</v>
      </c>
      <c r="D866" s="10" t="s">
        <v>18</v>
      </c>
      <c r="E866" s="10" t="s">
        <v>597</v>
      </c>
      <c r="F866" s="10"/>
      <c r="G866" s="8">
        <f>G867</f>
        <v>5000000</v>
      </c>
      <c r="H866" s="8">
        <f>H867</f>
        <v>0</v>
      </c>
      <c r="I866" s="8">
        <f t="shared" si="457"/>
        <v>0</v>
      </c>
      <c r="J866" s="8">
        <f t="shared" si="457"/>
        <v>0</v>
      </c>
      <c r="K866" s="8">
        <f t="shared" si="457"/>
        <v>5000000</v>
      </c>
      <c r="L866" s="8">
        <f t="shared" si="457"/>
        <v>0</v>
      </c>
    </row>
    <row r="867" spans="1:12" ht="25.5" x14ac:dyDescent="0.25">
      <c r="A867" s="6" t="s">
        <v>28</v>
      </c>
      <c r="B867" s="10">
        <v>731</v>
      </c>
      <c r="C867" s="10" t="s">
        <v>53</v>
      </c>
      <c r="D867" s="10" t="s">
        <v>18</v>
      </c>
      <c r="E867" s="10" t="s">
        <v>597</v>
      </c>
      <c r="F867" s="10" t="s">
        <v>380</v>
      </c>
      <c r="G867" s="8">
        <v>5000000</v>
      </c>
      <c r="H867" s="8"/>
      <c r="I867" s="8"/>
      <c r="J867" s="8"/>
      <c r="K867" s="8">
        <f>G867+I867</f>
        <v>5000000</v>
      </c>
      <c r="L867" s="8">
        <f>H867+J867</f>
        <v>0</v>
      </c>
    </row>
    <row r="868" spans="1:12" ht="38.25" x14ac:dyDescent="0.25">
      <c r="A868" s="6" t="s">
        <v>598</v>
      </c>
      <c r="B868" s="10">
        <v>731</v>
      </c>
      <c r="C868" s="10" t="s">
        <v>53</v>
      </c>
      <c r="D868" s="10" t="s">
        <v>18</v>
      </c>
      <c r="E868" s="10" t="s">
        <v>599</v>
      </c>
      <c r="F868" s="10"/>
      <c r="G868" s="8">
        <f>G869+G872+G875</f>
        <v>14707179.51</v>
      </c>
      <c r="H868" s="8">
        <f t="shared" ref="H868:L868" si="458">H869+H872+H875</f>
        <v>0</v>
      </c>
      <c r="I868" s="8">
        <f t="shared" si="458"/>
        <v>20000000</v>
      </c>
      <c r="J868" s="8">
        <f t="shared" si="458"/>
        <v>0</v>
      </c>
      <c r="K868" s="8">
        <f t="shared" si="458"/>
        <v>34707179.509999998</v>
      </c>
      <c r="L868" s="8">
        <f t="shared" si="458"/>
        <v>0</v>
      </c>
    </row>
    <row r="869" spans="1:12" ht="38.25" x14ac:dyDescent="0.25">
      <c r="A869" s="6" t="s">
        <v>600</v>
      </c>
      <c r="B869" s="10">
        <v>731</v>
      </c>
      <c r="C869" s="10" t="s">
        <v>53</v>
      </c>
      <c r="D869" s="10" t="s">
        <v>18</v>
      </c>
      <c r="E869" s="10" t="s">
        <v>601</v>
      </c>
      <c r="F869" s="10"/>
      <c r="G869" s="8">
        <f t="shared" ref="G869:L870" si="459">G870</f>
        <v>3190285.74</v>
      </c>
      <c r="H869" s="8">
        <f t="shared" si="459"/>
        <v>0</v>
      </c>
      <c r="I869" s="8">
        <f t="shared" si="459"/>
        <v>0</v>
      </c>
      <c r="J869" s="8">
        <f t="shared" si="459"/>
        <v>0</v>
      </c>
      <c r="K869" s="8">
        <f t="shared" si="459"/>
        <v>3190285.74</v>
      </c>
      <c r="L869" s="8">
        <f t="shared" si="459"/>
        <v>0</v>
      </c>
    </row>
    <row r="870" spans="1:12" ht="25.5" x14ac:dyDescent="0.25">
      <c r="A870" s="31" t="s">
        <v>602</v>
      </c>
      <c r="B870" s="10">
        <v>731</v>
      </c>
      <c r="C870" s="10" t="s">
        <v>53</v>
      </c>
      <c r="D870" s="10" t="s">
        <v>18</v>
      </c>
      <c r="E870" s="10" t="s">
        <v>603</v>
      </c>
      <c r="F870" s="10"/>
      <c r="G870" s="8">
        <f t="shared" si="459"/>
        <v>3190285.74</v>
      </c>
      <c r="H870" s="8">
        <f t="shared" si="459"/>
        <v>0</v>
      </c>
      <c r="I870" s="8">
        <f t="shared" si="459"/>
        <v>0</v>
      </c>
      <c r="J870" s="8">
        <f t="shared" si="459"/>
        <v>0</v>
      </c>
      <c r="K870" s="8">
        <f t="shared" si="459"/>
        <v>3190285.74</v>
      </c>
      <c r="L870" s="8">
        <f t="shared" si="459"/>
        <v>0</v>
      </c>
    </row>
    <row r="871" spans="1:12" ht="25.5" x14ac:dyDescent="0.25">
      <c r="A871" s="6" t="s">
        <v>28</v>
      </c>
      <c r="B871" s="10">
        <v>731</v>
      </c>
      <c r="C871" s="10" t="s">
        <v>53</v>
      </c>
      <c r="D871" s="10" t="s">
        <v>18</v>
      </c>
      <c r="E871" s="10" t="s">
        <v>603</v>
      </c>
      <c r="F871" s="10" t="s">
        <v>380</v>
      </c>
      <c r="G871" s="8">
        <v>3190285.74</v>
      </c>
      <c r="H871" s="8"/>
      <c r="I871" s="8">
        <v>0</v>
      </c>
      <c r="J871" s="8"/>
      <c r="K871" s="8">
        <f>G871+I871</f>
        <v>3190285.74</v>
      </c>
      <c r="L871" s="8">
        <f>H871+J871</f>
        <v>0</v>
      </c>
    </row>
    <row r="872" spans="1:12" ht="51" x14ac:dyDescent="0.25">
      <c r="A872" s="31" t="s">
        <v>604</v>
      </c>
      <c r="B872" s="25" t="s">
        <v>522</v>
      </c>
      <c r="C872" s="25" t="s">
        <v>53</v>
      </c>
      <c r="D872" s="25" t="s">
        <v>18</v>
      </c>
      <c r="E872" s="25" t="s">
        <v>605</v>
      </c>
      <c r="F872" s="10"/>
      <c r="G872" s="8">
        <f>G873</f>
        <v>125600</v>
      </c>
      <c r="H872" s="8">
        <f t="shared" ref="H872:L876" si="460">H873</f>
        <v>0</v>
      </c>
      <c r="I872" s="8">
        <f t="shared" si="460"/>
        <v>0</v>
      </c>
      <c r="J872" s="8">
        <f t="shared" si="460"/>
        <v>0</v>
      </c>
      <c r="K872" s="8">
        <f t="shared" si="460"/>
        <v>125600</v>
      </c>
      <c r="L872" s="8">
        <f t="shared" si="460"/>
        <v>0</v>
      </c>
    </row>
    <row r="873" spans="1:12" ht="38.25" x14ac:dyDescent="0.25">
      <c r="A873" s="31" t="s">
        <v>606</v>
      </c>
      <c r="B873" s="25" t="s">
        <v>522</v>
      </c>
      <c r="C873" s="25" t="s">
        <v>53</v>
      </c>
      <c r="D873" s="25" t="s">
        <v>18</v>
      </c>
      <c r="E873" s="25" t="s">
        <v>607</v>
      </c>
      <c r="F873" s="10"/>
      <c r="G873" s="8">
        <f>G874</f>
        <v>125600</v>
      </c>
      <c r="H873" s="8">
        <f t="shared" si="460"/>
        <v>0</v>
      </c>
      <c r="I873" s="8">
        <f t="shared" si="460"/>
        <v>0</v>
      </c>
      <c r="J873" s="8">
        <f t="shared" si="460"/>
        <v>0</v>
      </c>
      <c r="K873" s="8">
        <f t="shared" si="460"/>
        <v>125600</v>
      </c>
      <c r="L873" s="8">
        <f t="shared" si="460"/>
        <v>0</v>
      </c>
    </row>
    <row r="874" spans="1:12" ht="25.5" x14ac:dyDescent="0.25">
      <c r="A874" s="31" t="s">
        <v>28</v>
      </c>
      <c r="B874" s="25" t="s">
        <v>522</v>
      </c>
      <c r="C874" s="25" t="s">
        <v>53</v>
      </c>
      <c r="D874" s="25" t="s">
        <v>18</v>
      </c>
      <c r="E874" s="25" t="s">
        <v>607</v>
      </c>
      <c r="F874" s="10" t="s">
        <v>380</v>
      </c>
      <c r="G874" s="8">
        <v>125600</v>
      </c>
      <c r="H874" s="8"/>
      <c r="I874" s="8">
        <v>0</v>
      </c>
      <c r="J874" s="8"/>
      <c r="K874" s="8">
        <f>G874+I874</f>
        <v>125600</v>
      </c>
      <c r="L874" s="8">
        <f>H874+J874</f>
        <v>0</v>
      </c>
    </row>
    <row r="875" spans="1:12" ht="38.25" x14ac:dyDescent="0.25">
      <c r="A875" s="31" t="s">
        <v>608</v>
      </c>
      <c r="B875" s="25" t="s">
        <v>522</v>
      </c>
      <c r="C875" s="25" t="s">
        <v>53</v>
      </c>
      <c r="D875" s="25" t="s">
        <v>18</v>
      </c>
      <c r="E875" s="25" t="s">
        <v>609</v>
      </c>
      <c r="F875" s="10"/>
      <c r="G875" s="8">
        <f>G876</f>
        <v>11391293.77</v>
      </c>
      <c r="H875" s="8">
        <f t="shared" si="460"/>
        <v>0</v>
      </c>
      <c r="I875" s="8">
        <f t="shared" si="460"/>
        <v>20000000</v>
      </c>
      <c r="J875" s="8">
        <f t="shared" si="460"/>
        <v>0</v>
      </c>
      <c r="K875" s="8">
        <f t="shared" si="460"/>
        <v>31391293.77</v>
      </c>
      <c r="L875" s="8">
        <f t="shared" si="460"/>
        <v>0</v>
      </c>
    </row>
    <row r="876" spans="1:12" ht="38.25" x14ac:dyDescent="0.25">
      <c r="A876" s="31" t="s">
        <v>610</v>
      </c>
      <c r="B876" s="25" t="s">
        <v>522</v>
      </c>
      <c r="C876" s="25" t="s">
        <v>53</v>
      </c>
      <c r="D876" s="25" t="s">
        <v>18</v>
      </c>
      <c r="E876" s="25" t="s">
        <v>611</v>
      </c>
      <c r="F876" s="10"/>
      <c r="G876" s="8">
        <f>G877</f>
        <v>11391293.77</v>
      </c>
      <c r="H876" s="8">
        <f t="shared" si="460"/>
        <v>0</v>
      </c>
      <c r="I876" s="8">
        <f t="shared" si="460"/>
        <v>20000000</v>
      </c>
      <c r="J876" s="8">
        <f t="shared" si="460"/>
        <v>0</v>
      </c>
      <c r="K876" s="8">
        <f t="shared" si="460"/>
        <v>31391293.77</v>
      </c>
      <c r="L876" s="8">
        <f t="shared" si="460"/>
        <v>0</v>
      </c>
    </row>
    <row r="877" spans="1:12" ht="25.5" x14ac:dyDescent="0.25">
      <c r="A877" s="31" t="s">
        <v>220</v>
      </c>
      <c r="B877" s="25" t="s">
        <v>522</v>
      </c>
      <c r="C877" s="25" t="s">
        <v>53</v>
      </c>
      <c r="D877" s="25" t="s">
        <v>18</v>
      </c>
      <c r="E877" s="25" t="s">
        <v>611</v>
      </c>
      <c r="F877" s="10" t="s">
        <v>545</v>
      </c>
      <c r="G877" s="8">
        <v>11391293.77</v>
      </c>
      <c r="H877" s="8"/>
      <c r="I877" s="8">
        <v>20000000</v>
      </c>
      <c r="J877" s="8"/>
      <c r="K877" s="8">
        <f>G877+I877</f>
        <v>31391293.77</v>
      </c>
      <c r="L877" s="8">
        <f>H877+J877</f>
        <v>0</v>
      </c>
    </row>
    <row r="878" spans="1:12" x14ac:dyDescent="0.25">
      <c r="A878" s="6" t="s">
        <v>612</v>
      </c>
      <c r="B878" s="10" t="s">
        <v>522</v>
      </c>
      <c r="C878" s="10" t="s">
        <v>53</v>
      </c>
      <c r="D878" s="10" t="s">
        <v>119</v>
      </c>
      <c r="E878" s="10"/>
      <c r="F878" s="10"/>
      <c r="G878" s="8">
        <f>+G879+G936+G940</f>
        <v>100516652.48</v>
      </c>
      <c r="H878" s="8">
        <f>+H879+H936+H940</f>
        <v>27805328.899999999</v>
      </c>
      <c r="I878" s="8">
        <f>+I879+I936+I940</f>
        <v>1400000</v>
      </c>
      <c r="J878" s="8">
        <f>+J879+J936+J940</f>
        <v>0</v>
      </c>
      <c r="K878" s="8">
        <f>+K879+K936+K940</f>
        <v>101916652.48</v>
      </c>
      <c r="L878" s="8">
        <f>+L879+L936+L940</f>
        <v>27805328.899999999</v>
      </c>
    </row>
    <row r="879" spans="1:12" ht="25.5" x14ac:dyDescent="0.25">
      <c r="A879" s="6" t="s">
        <v>526</v>
      </c>
      <c r="B879" s="10">
        <v>731</v>
      </c>
      <c r="C879" s="10" t="s">
        <v>53</v>
      </c>
      <c r="D879" s="10" t="s">
        <v>119</v>
      </c>
      <c r="E879" s="10" t="s">
        <v>527</v>
      </c>
      <c r="F879" s="10"/>
      <c r="G879" s="8">
        <f>G880+G891+G925</f>
        <v>59666053.719999999</v>
      </c>
      <c r="H879" s="8">
        <f>H880+H891+H925</f>
        <v>1974597.49</v>
      </c>
      <c r="I879" s="8">
        <f>I880+I891+I925</f>
        <v>1400000</v>
      </c>
      <c r="J879" s="8">
        <f>J880+J891+J925</f>
        <v>0</v>
      </c>
      <c r="K879" s="8">
        <f>K880+K891+K925</f>
        <v>61066053.719999999</v>
      </c>
      <c r="L879" s="8">
        <f>L880+L891+L925</f>
        <v>1974597.49</v>
      </c>
    </row>
    <row r="880" spans="1:12" ht="25.5" x14ac:dyDescent="0.25">
      <c r="A880" s="6" t="s">
        <v>613</v>
      </c>
      <c r="B880" s="10">
        <v>731</v>
      </c>
      <c r="C880" s="10" t="s">
        <v>53</v>
      </c>
      <c r="D880" s="10" t="s">
        <v>119</v>
      </c>
      <c r="E880" s="10" t="s">
        <v>614</v>
      </c>
      <c r="F880" s="10"/>
      <c r="G880" s="8">
        <f t="shared" ref="G880:L880" si="461">G881+G888</f>
        <v>14621363.850000001</v>
      </c>
      <c r="H880" s="8">
        <f t="shared" si="461"/>
        <v>0</v>
      </c>
      <c r="I880" s="8">
        <f t="shared" si="461"/>
        <v>0</v>
      </c>
      <c r="J880" s="8">
        <f t="shared" si="461"/>
        <v>0</v>
      </c>
      <c r="K880" s="8">
        <f t="shared" si="461"/>
        <v>14621363.850000001</v>
      </c>
      <c r="L880" s="8">
        <f t="shared" si="461"/>
        <v>0</v>
      </c>
    </row>
    <row r="881" spans="1:12" ht="25.5" x14ac:dyDescent="0.25">
      <c r="A881" s="6" t="s">
        <v>615</v>
      </c>
      <c r="B881" s="10">
        <v>731</v>
      </c>
      <c r="C881" s="10" t="s">
        <v>53</v>
      </c>
      <c r="D881" s="10" t="s">
        <v>119</v>
      </c>
      <c r="E881" s="10" t="s">
        <v>616</v>
      </c>
      <c r="F881" s="10"/>
      <c r="G881" s="8">
        <f t="shared" ref="G881:L881" si="462">G882+G884+G886</f>
        <v>11811759.48</v>
      </c>
      <c r="H881" s="8">
        <f t="shared" si="462"/>
        <v>0</v>
      </c>
      <c r="I881" s="8">
        <f t="shared" si="462"/>
        <v>0</v>
      </c>
      <c r="J881" s="8">
        <f t="shared" si="462"/>
        <v>0</v>
      </c>
      <c r="K881" s="8">
        <f t="shared" si="462"/>
        <v>11811759.48</v>
      </c>
      <c r="L881" s="8">
        <f t="shared" si="462"/>
        <v>0</v>
      </c>
    </row>
    <row r="882" spans="1:12" ht="25.5" x14ac:dyDescent="0.25">
      <c r="A882" s="6" t="s">
        <v>617</v>
      </c>
      <c r="B882" s="10">
        <v>731</v>
      </c>
      <c r="C882" s="10" t="s">
        <v>53</v>
      </c>
      <c r="D882" s="10" t="s">
        <v>119</v>
      </c>
      <c r="E882" s="10" t="s">
        <v>618</v>
      </c>
      <c r="F882" s="10"/>
      <c r="G882" s="8">
        <f t="shared" ref="G882:L882" si="463">G883</f>
        <v>7859284.7000000002</v>
      </c>
      <c r="H882" s="8">
        <f t="shared" si="463"/>
        <v>0</v>
      </c>
      <c r="I882" s="8">
        <f t="shared" si="463"/>
        <v>0</v>
      </c>
      <c r="J882" s="8">
        <f t="shared" si="463"/>
        <v>0</v>
      </c>
      <c r="K882" s="8">
        <f t="shared" si="463"/>
        <v>7859284.7000000002</v>
      </c>
      <c r="L882" s="8">
        <f t="shared" si="463"/>
        <v>0</v>
      </c>
    </row>
    <row r="883" spans="1:12" ht="25.5" x14ac:dyDescent="0.25">
      <c r="A883" s="6" t="s">
        <v>28</v>
      </c>
      <c r="B883" s="10">
        <v>731</v>
      </c>
      <c r="C883" s="10" t="s">
        <v>53</v>
      </c>
      <c r="D883" s="10" t="s">
        <v>119</v>
      </c>
      <c r="E883" s="10" t="s">
        <v>618</v>
      </c>
      <c r="F883" s="10" t="s">
        <v>380</v>
      </c>
      <c r="G883" s="8">
        <v>7859284.7000000002</v>
      </c>
      <c r="H883" s="8"/>
      <c r="I883" s="8">
        <v>0</v>
      </c>
      <c r="J883" s="8"/>
      <c r="K883" s="8">
        <f>G883+I883</f>
        <v>7859284.7000000002</v>
      </c>
      <c r="L883" s="8">
        <f>H883+J883</f>
        <v>0</v>
      </c>
    </row>
    <row r="884" spans="1:12" x14ac:dyDescent="0.25">
      <c r="A884" s="6" t="s">
        <v>619</v>
      </c>
      <c r="B884" s="10">
        <v>731</v>
      </c>
      <c r="C884" s="10" t="s">
        <v>53</v>
      </c>
      <c r="D884" s="10" t="s">
        <v>119</v>
      </c>
      <c r="E884" s="10" t="s">
        <v>620</v>
      </c>
      <c r="F884" s="10"/>
      <c r="G884" s="8">
        <f t="shared" ref="G884:L884" si="464">G885</f>
        <v>3822446.78</v>
      </c>
      <c r="H884" s="8">
        <f t="shared" si="464"/>
        <v>0</v>
      </c>
      <c r="I884" s="8">
        <f t="shared" si="464"/>
        <v>0</v>
      </c>
      <c r="J884" s="8">
        <f t="shared" si="464"/>
        <v>0</v>
      </c>
      <c r="K884" s="8">
        <f t="shared" si="464"/>
        <v>3822446.78</v>
      </c>
      <c r="L884" s="8">
        <f t="shared" si="464"/>
        <v>0</v>
      </c>
    </row>
    <row r="885" spans="1:12" ht="25.5" x14ac:dyDescent="0.25">
      <c r="A885" s="6" t="s">
        <v>28</v>
      </c>
      <c r="B885" s="10">
        <v>731</v>
      </c>
      <c r="C885" s="10" t="s">
        <v>53</v>
      </c>
      <c r="D885" s="10" t="s">
        <v>119</v>
      </c>
      <c r="E885" s="10" t="s">
        <v>620</v>
      </c>
      <c r="F885" s="10" t="s">
        <v>380</v>
      </c>
      <c r="G885" s="8">
        <v>3822446.78</v>
      </c>
      <c r="H885" s="8"/>
      <c r="I885" s="8">
        <v>0</v>
      </c>
      <c r="J885" s="8"/>
      <c r="K885" s="8">
        <f>G885+I885</f>
        <v>3822446.78</v>
      </c>
      <c r="L885" s="8">
        <f>H885+J885</f>
        <v>0</v>
      </c>
    </row>
    <row r="886" spans="1:12" x14ac:dyDescent="0.25">
      <c r="A886" s="6" t="s">
        <v>621</v>
      </c>
      <c r="B886" s="10">
        <v>731</v>
      </c>
      <c r="C886" s="10" t="s">
        <v>53</v>
      </c>
      <c r="D886" s="10" t="s">
        <v>119</v>
      </c>
      <c r="E886" s="10" t="s">
        <v>622</v>
      </c>
      <c r="F886" s="10"/>
      <c r="G886" s="8">
        <f t="shared" ref="G886:L886" si="465">G887</f>
        <v>130028</v>
      </c>
      <c r="H886" s="8">
        <f t="shared" si="465"/>
        <v>0</v>
      </c>
      <c r="I886" s="8">
        <f t="shared" si="465"/>
        <v>0</v>
      </c>
      <c r="J886" s="8">
        <f t="shared" si="465"/>
        <v>0</v>
      </c>
      <c r="K886" s="8">
        <f t="shared" si="465"/>
        <v>130028</v>
      </c>
      <c r="L886" s="8">
        <f t="shared" si="465"/>
        <v>0</v>
      </c>
    </row>
    <row r="887" spans="1:12" ht="25.5" x14ac:dyDescent="0.25">
      <c r="A887" s="6" t="s">
        <v>28</v>
      </c>
      <c r="B887" s="10">
        <v>731</v>
      </c>
      <c r="C887" s="10" t="s">
        <v>53</v>
      </c>
      <c r="D887" s="10" t="s">
        <v>119</v>
      </c>
      <c r="E887" s="10" t="s">
        <v>622</v>
      </c>
      <c r="F887" s="10" t="s">
        <v>380</v>
      </c>
      <c r="G887" s="8">
        <v>130028</v>
      </c>
      <c r="H887" s="8"/>
      <c r="I887" s="8">
        <v>0</v>
      </c>
      <c r="J887" s="8"/>
      <c r="K887" s="8">
        <f>G887+I887</f>
        <v>130028</v>
      </c>
      <c r="L887" s="8">
        <f>H887+J887</f>
        <v>0</v>
      </c>
    </row>
    <row r="888" spans="1:12" ht="25.5" x14ac:dyDescent="0.25">
      <c r="A888" s="6" t="s">
        <v>623</v>
      </c>
      <c r="B888" s="10">
        <v>731</v>
      </c>
      <c r="C888" s="10" t="s">
        <v>53</v>
      </c>
      <c r="D888" s="10" t="s">
        <v>119</v>
      </c>
      <c r="E888" s="10" t="s">
        <v>624</v>
      </c>
      <c r="F888" s="10"/>
      <c r="G888" s="8">
        <f>G889</f>
        <v>2809604.37</v>
      </c>
      <c r="H888" s="8">
        <f>H889</f>
        <v>0</v>
      </c>
      <c r="I888" s="8">
        <f t="shared" ref="I888:L889" si="466">I889</f>
        <v>0</v>
      </c>
      <c r="J888" s="8">
        <f t="shared" si="466"/>
        <v>0</v>
      </c>
      <c r="K888" s="8">
        <f t="shared" si="466"/>
        <v>2809604.37</v>
      </c>
      <c r="L888" s="8">
        <f t="shared" si="466"/>
        <v>0</v>
      </c>
    </row>
    <row r="889" spans="1:12" ht="25.5" x14ac:dyDescent="0.25">
      <c r="A889" s="31" t="s">
        <v>625</v>
      </c>
      <c r="B889" s="10">
        <v>731</v>
      </c>
      <c r="C889" s="10" t="s">
        <v>53</v>
      </c>
      <c r="D889" s="10" t="s">
        <v>119</v>
      </c>
      <c r="E889" s="10" t="s">
        <v>626</v>
      </c>
      <c r="F889" s="10"/>
      <c r="G889" s="8">
        <f>G890</f>
        <v>2809604.37</v>
      </c>
      <c r="H889" s="8">
        <f>H890</f>
        <v>0</v>
      </c>
      <c r="I889" s="8">
        <f t="shared" si="466"/>
        <v>0</v>
      </c>
      <c r="J889" s="8">
        <f t="shared" si="466"/>
        <v>0</v>
      </c>
      <c r="K889" s="8">
        <f t="shared" si="466"/>
        <v>2809604.37</v>
      </c>
      <c r="L889" s="8">
        <f t="shared" si="466"/>
        <v>0</v>
      </c>
    </row>
    <row r="890" spans="1:12" ht="25.5" x14ac:dyDescent="0.25">
      <c r="A890" s="6" t="s">
        <v>28</v>
      </c>
      <c r="B890" s="10">
        <v>731</v>
      </c>
      <c r="C890" s="10" t="s">
        <v>53</v>
      </c>
      <c r="D890" s="10" t="s">
        <v>119</v>
      </c>
      <c r="E890" s="10" t="s">
        <v>626</v>
      </c>
      <c r="F890" s="10" t="s">
        <v>380</v>
      </c>
      <c r="G890" s="8">
        <v>2809604.37</v>
      </c>
      <c r="H890" s="8"/>
      <c r="I890" s="8">
        <v>0</v>
      </c>
      <c r="J890" s="8"/>
      <c r="K890" s="8">
        <f>G890+I890</f>
        <v>2809604.37</v>
      </c>
      <c r="L890" s="8">
        <f>H890+J890</f>
        <v>0</v>
      </c>
    </row>
    <row r="891" spans="1:12" ht="25.5" x14ac:dyDescent="0.25">
      <c r="A891" s="6" t="s">
        <v>627</v>
      </c>
      <c r="B891" s="10">
        <v>731</v>
      </c>
      <c r="C891" s="10" t="s">
        <v>53</v>
      </c>
      <c r="D891" s="10" t="s">
        <v>119</v>
      </c>
      <c r="E891" s="10" t="s">
        <v>529</v>
      </c>
      <c r="F891" s="10"/>
      <c r="G891" s="8">
        <f>G892+G907+G912+G901</f>
        <v>38017434.100000001</v>
      </c>
      <c r="H891" s="8">
        <f t="shared" ref="H891:L891" si="467">H892+H907+H912+H901</f>
        <v>0</v>
      </c>
      <c r="I891" s="8">
        <f t="shared" si="467"/>
        <v>1400000</v>
      </c>
      <c r="J891" s="8">
        <f t="shared" si="467"/>
        <v>0</v>
      </c>
      <c r="K891" s="8">
        <f t="shared" si="467"/>
        <v>39417434.100000001</v>
      </c>
      <c r="L891" s="8">
        <f t="shared" si="467"/>
        <v>0</v>
      </c>
    </row>
    <row r="892" spans="1:12" ht="38.25" x14ac:dyDescent="0.25">
      <c r="A892" s="6" t="s">
        <v>628</v>
      </c>
      <c r="B892" s="10">
        <v>731</v>
      </c>
      <c r="C892" s="10" t="s">
        <v>53</v>
      </c>
      <c r="D892" s="10" t="s">
        <v>119</v>
      </c>
      <c r="E892" s="10" t="s">
        <v>629</v>
      </c>
      <c r="F892" s="10"/>
      <c r="G892" s="8">
        <f>G893+G895+G897+G899</f>
        <v>10814184.449999999</v>
      </c>
      <c r="H892" s="8">
        <f t="shared" ref="H892:L892" si="468">H893+H895+H897+H899</f>
        <v>0</v>
      </c>
      <c r="I892" s="8">
        <f t="shared" si="468"/>
        <v>0</v>
      </c>
      <c r="J892" s="8">
        <f t="shared" si="468"/>
        <v>0</v>
      </c>
      <c r="K892" s="8">
        <f t="shared" si="468"/>
        <v>10814184.449999999</v>
      </c>
      <c r="L892" s="8">
        <f t="shared" si="468"/>
        <v>0</v>
      </c>
    </row>
    <row r="893" spans="1:12" ht="25.5" x14ac:dyDescent="0.25">
      <c r="A893" s="6" t="s">
        <v>631</v>
      </c>
      <c r="B893" s="10">
        <v>731</v>
      </c>
      <c r="C893" s="10" t="s">
        <v>53</v>
      </c>
      <c r="D893" s="10" t="s">
        <v>119</v>
      </c>
      <c r="E893" s="10" t="s">
        <v>632</v>
      </c>
      <c r="F893" s="10"/>
      <c r="G893" s="8">
        <f t="shared" ref="G893:L893" si="469">G894</f>
        <v>9350324.4100000001</v>
      </c>
      <c r="H893" s="8">
        <f t="shared" si="469"/>
        <v>0</v>
      </c>
      <c r="I893" s="8">
        <f t="shared" si="469"/>
        <v>0</v>
      </c>
      <c r="J893" s="8">
        <f t="shared" si="469"/>
        <v>0</v>
      </c>
      <c r="K893" s="8">
        <f t="shared" si="469"/>
        <v>9350324.4100000001</v>
      </c>
      <c r="L893" s="8">
        <f t="shared" si="469"/>
        <v>0</v>
      </c>
    </row>
    <row r="894" spans="1:12" ht="25.5" x14ac:dyDescent="0.25">
      <c r="A894" s="6" t="s">
        <v>28</v>
      </c>
      <c r="B894" s="10">
        <v>731</v>
      </c>
      <c r="C894" s="10" t="s">
        <v>53</v>
      </c>
      <c r="D894" s="10" t="s">
        <v>119</v>
      </c>
      <c r="E894" s="10" t="s">
        <v>632</v>
      </c>
      <c r="F894" s="10" t="s">
        <v>380</v>
      </c>
      <c r="G894" s="8">
        <v>9350324.4100000001</v>
      </c>
      <c r="H894" s="8"/>
      <c r="I894" s="8">
        <v>0</v>
      </c>
      <c r="J894" s="8"/>
      <c r="K894" s="8">
        <f>G894+I894</f>
        <v>9350324.4100000001</v>
      </c>
      <c r="L894" s="8">
        <f>H894+J894</f>
        <v>0</v>
      </c>
    </row>
    <row r="895" spans="1:12" x14ac:dyDescent="0.25">
      <c r="A895" s="6" t="s">
        <v>633</v>
      </c>
      <c r="B895" s="10">
        <v>731</v>
      </c>
      <c r="C895" s="10" t="s">
        <v>53</v>
      </c>
      <c r="D895" s="10" t="s">
        <v>119</v>
      </c>
      <c r="E895" s="10" t="s">
        <v>634</v>
      </c>
      <c r="F895" s="10"/>
      <c r="G895" s="8">
        <f t="shared" ref="G895:L895" si="470">G896</f>
        <v>512880.25</v>
      </c>
      <c r="H895" s="8">
        <f t="shared" si="470"/>
        <v>0</v>
      </c>
      <c r="I895" s="8">
        <f t="shared" si="470"/>
        <v>0</v>
      </c>
      <c r="J895" s="8">
        <f t="shared" si="470"/>
        <v>0</v>
      </c>
      <c r="K895" s="8">
        <f t="shared" si="470"/>
        <v>512880.25</v>
      </c>
      <c r="L895" s="8">
        <f t="shared" si="470"/>
        <v>0</v>
      </c>
    </row>
    <row r="896" spans="1:12" ht="25.5" x14ac:dyDescent="0.25">
      <c r="A896" s="6" t="s">
        <v>28</v>
      </c>
      <c r="B896" s="10">
        <v>731</v>
      </c>
      <c r="C896" s="10" t="s">
        <v>53</v>
      </c>
      <c r="D896" s="10" t="s">
        <v>119</v>
      </c>
      <c r="E896" s="10" t="s">
        <v>634</v>
      </c>
      <c r="F896" s="10" t="s">
        <v>380</v>
      </c>
      <c r="G896" s="8">
        <v>512880.25</v>
      </c>
      <c r="H896" s="8"/>
      <c r="I896" s="8">
        <v>0</v>
      </c>
      <c r="J896" s="8"/>
      <c r="K896" s="8">
        <f>G896+I896</f>
        <v>512880.25</v>
      </c>
      <c r="L896" s="8">
        <f>H896+J896</f>
        <v>0</v>
      </c>
    </row>
    <row r="897" spans="1:12" x14ac:dyDescent="0.25">
      <c r="A897" s="6" t="s">
        <v>635</v>
      </c>
      <c r="B897" s="10">
        <v>731</v>
      </c>
      <c r="C897" s="10" t="s">
        <v>53</v>
      </c>
      <c r="D897" s="10" t="s">
        <v>119</v>
      </c>
      <c r="E897" s="10" t="s">
        <v>636</v>
      </c>
      <c r="F897" s="10"/>
      <c r="G897" s="8">
        <f>SUM(G898:G898)</f>
        <v>793339.75</v>
      </c>
      <c r="H897" s="8">
        <f>SUM(H898:H898)</f>
        <v>0</v>
      </c>
      <c r="I897" s="8">
        <f>SUM(I898:I898)</f>
        <v>0</v>
      </c>
      <c r="J897" s="8">
        <f>SUM(J898:J898)</f>
        <v>0</v>
      </c>
      <c r="K897" s="8">
        <f>SUM(K898:K898)</f>
        <v>793339.75</v>
      </c>
      <c r="L897" s="8">
        <f>SUM(L898:L898)</f>
        <v>0</v>
      </c>
    </row>
    <row r="898" spans="1:12" ht="25.5" x14ac:dyDescent="0.25">
      <c r="A898" s="6" t="s">
        <v>28</v>
      </c>
      <c r="B898" s="10">
        <v>731</v>
      </c>
      <c r="C898" s="10" t="s">
        <v>53</v>
      </c>
      <c r="D898" s="10" t="s">
        <v>119</v>
      </c>
      <c r="E898" s="10" t="s">
        <v>636</v>
      </c>
      <c r="F898" s="10" t="s">
        <v>380</v>
      </c>
      <c r="G898" s="8">
        <v>793339.75</v>
      </c>
      <c r="H898" s="8"/>
      <c r="I898" s="8">
        <v>0</v>
      </c>
      <c r="J898" s="8"/>
      <c r="K898" s="8">
        <f>G898+I898</f>
        <v>793339.75</v>
      </c>
      <c r="L898" s="8">
        <f>H898+J898</f>
        <v>0</v>
      </c>
    </row>
    <row r="899" spans="1:12" ht="25.5" x14ac:dyDescent="0.25">
      <c r="A899" s="6" t="s">
        <v>637</v>
      </c>
      <c r="B899" s="10">
        <v>731</v>
      </c>
      <c r="C899" s="10" t="s">
        <v>53</v>
      </c>
      <c r="D899" s="10" t="s">
        <v>119</v>
      </c>
      <c r="E899" s="10" t="s">
        <v>638</v>
      </c>
      <c r="F899" s="10"/>
      <c r="G899" s="8">
        <f t="shared" ref="G899:L899" si="471">G900</f>
        <v>157640.04</v>
      </c>
      <c r="H899" s="8">
        <f t="shared" si="471"/>
        <v>0</v>
      </c>
      <c r="I899" s="8">
        <f t="shared" si="471"/>
        <v>0</v>
      </c>
      <c r="J899" s="8">
        <f t="shared" si="471"/>
        <v>0</v>
      </c>
      <c r="K899" s="8">
        <f t="shared" si="471"/>
        <v>157640.04</v>
      </c>
      <c r="L899" s="8">
        <f t="shared" si="471"/>
        <v>0</v>
      </c>
    </row>
    <row r="900" spans="1:12" ht="25.5" x14ac:dyDescent="0.25">
      <c r="A900" s="6" t="s">
        <v>220</v>
      </c>
      <c r="B900" s="10">
        <v>731</v>
      </c>
      <c r="C900" s="10" t="s">
        <v>53</v>
      </c>
      <c r="D900" s="10" t="s">
        <v>119</v>
      </c>
      <c r="E900" s="10" t="s">
        <v>638</v>
      </c>
      <c r="F900" s="10" t="s">
        <v>545</v>
      </c>
      <c r="G900" s="8">
        <v>157640.04</v>
      </c>
      <c r="H900" s="8"/>
      <c r="I900" s="8">
        <v>0</v>
      </c>
      <c r="J900" s="8"/>
      <c r="K900" s="8">
        <f>G900+I900</f>
        <v>157640.04</v>
      </c>
      <c r="L900" s="8">
        <f>H900+J900</f>
        <v>0</v>
      </c>
    </row>
    <row r="901" spans="1:12" ht="38.25" x14ac:dyDescent="0.25">
      <c r="A901" s="14" t="s">
        <v>530</v>
      </c>
      <c r="B901" s="10">
        <v>731</v>
      </c>
      <c r="C901" s="10" t="s">
        <v>53</v>
      </c>
      <c r="D901" s="10" t="s">
        <v>119</v>
      </c>
      <c r="E901" s="10" t="s">
        <v>531</v>
      </c>
      <c r="F901" s="10"/>
      <c r="G901" s="8">
        <f>G902+G905</f>
        <v>1860999</v>
      </c>
      <c r="H901" s="8">
        <f>H902+H905</f>
        <v>0</v>
      </c>
      <c r="I901" s="8">
        <f>I902+I905</f>
        <v>200000</v>
      </c>
      <c r="J901" s="8">
        <f>J902+J905</f>
        <v>0</v>
      </c>
      <c r="K901" s="8">
        <f>K902+K905</f>
        <v>2060999</v>
      </c>
      <c r="L901" s="8">
        <f>L902+L905</f>
        <v>0</v>
      </c>
    </row>
    <row r="902" spans="1:12" x14ac:dyDescent="0.25">
      <c r="A902" s="31" t="s">
        <v>640</v>
      </c>
      <c r="B902" s="10">
        <v>731</v>
      </c>
      <c r="C902" s="10" t="s">
        <v>53</v>
      </c>
      <c r="D902" s="10" t="s">
        <v>119</v>
      </c>
      <c r="E902" s="10" t="s">
        <v>641</v>
      </c>
      <c r="F902" s="10"/>
      <c r="G902" s="8">
        <f>+G903+G904</f>
        <v>1860999</v>
      </c>
      <c r="H902" s="8">
        <f t="shared" ref="H902:L902" si="472">+H903+H904</f>
        <v>0</v>
      </c>
      <c r="I902" s="8">
        <f t="shared" si="472"/>
        <v>0</v>
      </c>
      <c r="J902" s="8">
        <f t="shared" si="472"/>
        <v>0</v>
      </c>
      <c r="K902" s="8">
        <f t="shared" si="472"/>
        <v>1860999</v>
      </c>
      <c r="L902" s="8">
        <f t="shared" si="472"/>
        <v>0</v>
      </c>
    </row>
    <row r="903" spans="1:12" ht="25.5" x14ac:dyDescent="0.25">
      <c r="A903" s="31" t="s">
        <v>28</v>
      </c>
      <c r="B903" s="10" t="s">
        <v>522</v>
      </c>
      <c r="C903" s="10" t="s">
        <v>53</v>
      </c>
      <c r="D903" s="10" t="s">
        <v>119</v>
      </c>
      <c r="E903" s="10" t="s">
        <v>641</v>
      </c>
      <c r="F903" s="10" t="s">
        <v>380</v>
      </c>
      <c r="G903" s="8">
        <v>420999</v>
      </c>
      <c r="H903" s="8"/>
      <c r="I903" s="8"/>
      <c r="J903" s="8"/>
      <c r="K903" s="8">
        <f t="shared" ref="K903:L904" si="473">G903+I903</f>
        <v>420999</v>
      </c>
      <c r="L903" s="8">
        <f t="shared" si="473"/>
        <v>0</v>
      </c>
    </row>
    <row r="904" spans="1:12" ht="25.5" x14ac:dyDescent="0.25">
      <c r="A904" s="6" t="s">
        <v>68</v>
      </c>
      <c r="B904" s="10">
        <v>731</v>
      </c>
      <c r="C904" s="10" t="s">
        <v>53</v>
      </c>
      <c r="D904" s="10" t="s">
        <v>119</v>
      </c>
      <c r="E904" s="10" t="s">
        <v>641</v>
      </c>
      <c r="F904" s="10" t="s">
        <v>172</v>
      </c>
      <c r="G904" s="8">
        <v>1440000</v>
      </c>
      <c r="H904" s="8"/>
      <c r="I904" s="8">
        <v>0</v>
      </c>
      <c r="J904" s="8"/>
      <c r="K904" s="8">
        <f t="shared" si="473"/>
        <v>1440000</v>
      </c>
      <c r="L904" s="8">
        <f t="shared" si="473"/>
        <v>0</v>
      </c>
    </row>
    <row r="905" spans="1:12" x14ac:dyDescent="0.25">
      <c r="A905" s="12" t="s">
        <v>84</v>
      </c>
      <c r="B905" s="10">
        <v>731</v>
      </c>
      <c r="C905" s="10" t="s">
        <v>53</v>
      </c>
      <c r="D905" s="10" t="s">
        <v>119</v>
      </c>
      <c r="E905" s="10" t="s">
        <v>642</v>
      </c>
      <c r="F905" s="10"/>
      <c r="G905" s="8">
        <f>G906</f>
        <v>0</v>
      </c>
      <c r="H905" s="8">
        <f t="shared" ref="H905:L905" si="474">H906</f>
        <v>0</v>
      </c>
      <c r="I905" s="8">
        <f t="shared" si="474"/>
        <v>200000</v>
      </c>
      <c r="J905" s="8">
        <f t="shared" si="474"/>
        <v>0</v>
      </c>
      <c r="K905" s="8">
        <f t="shared" si="474"/>
        <v>200000</v>
      </c>
      <c r="L905" s="8">
        <f t="shared" si="474"/>
        <v>0</v>
      </c>
    </row>
    <row r="906" spans="1:12" ht="25.5" x14ac:dyDescent="0.25">
      <c r="A906" s="6" t="s">
        <v>28</v>
      </c>
      <c r="B906" s="10">
        <v>731</v>
      </c>
      <c r="C906" s="10" t="s">
        <v>53</v>
      </c>
      <c r="D906" s="10" t="s">
        <v>119</v>
      </c>
      <c r="E906" s="10" t="s">
        <v>642</v>
      </c>
      <c r="F906" s="10" t="s">
        <v>380</v>
      </c>
      <c r="G906" s="8"/>
      <c r="H906" s="8"/>
      <c r="I906" s="8">
        <v>200000</v>
      </c>
      <c r="J906" s="8"/>
      <c r="K906" s="8">
        <f t="shared" ref="K906:L906" si="475">G906+I906</f>
        <v>200000</v>
      </c>
      <c r="L906" s="8">
        <f t="shared" si="475"/>
        <v>0</v>
      </c>
    </row>
    <row r="907" spans="1:12" ht="25.5" x14ac:dyDescent="0.25">
      <c r="A907" s="6" t="s">
        <v>643</v>
      </c>
      <c r="B907" s="10">
        <v>731</v>
      </c>
      <c r="C907" s="10" t="s">
        <v>53</v>
      </c>
      <c r="D907" s="10" t="s">
        <v>119</v>
      </c>
      <c r="E907" s="10" t="s">
        <v>644</v>
      </c>
      <c r="F907" s="10"/>
      <c r="G907" s="8">
        <f>G908+G910</f>
        <v>2881691.65</v>
      </c>
      <c r="H907" s="8">
        <f t="shared" ref="H907:L907" si="476">H908+H910</f>
        <v>0</v>
      </c>
      <c r="I907" s="8">
        <f t="shared" si="476"/>
        <v>1200000</v>
      </c>
      <c r="J907" s="8">
        <f t="shared" si="476"/>
        <v>0</v>
      </c>
      <c r="K907" s="8">
        <f t="shared" si="476"/>
        <v>4081691.65</v>
      </c>
      <c r="L907" s="8">
        <f t="shared" si="476"/>
        <v>0</v>
      </c>
    </row>
    <row r="908" spans="1:12" x14ac:dyDescent="0.25">
      <c r="A908" s="6" t="s">
        <v>635</v>
      </c>
      <c r="B908" s="10">
        <v>731</v>
      </c>
      <c r="C908" s="10" t="s">
        <v>53</v>
      </c>
      <c r="D908" s="10" t="s">
        <v>119</v>
      </c>
      <c r="E908" s="10" t="s">
        <v>645</v>
      </c>
      <c r="F908" s="10"/>
      <c r="G908" s="8">
        <f t="shared" ref="G908:L908" si="477">G909</f>
        <v>508041.07</v>
      </c>
      <c r="H908" s="8">
        <f t="shared" si="477"/>
        <v>0</v>
      </c>
      <c r="I908" s="8">
        <f t="shared" si="477"/>
        <v>0</v>
      </c>
      <c r="J908" s="8">
        <f t="shared" si="477"/>
        <v>0</v>
      </c>
      <c r="K908" s="8">
        <f t="shared" si="477"/>
        <v>508041.07</v>
      </c>
      <c r="L908" s="8">
        <f t="shared" si="477"/>
        <v>0</v>
      </c>
    </row>
    <row r="909" spans="1:12" ht="25.5" x14ac:dyDescent="0.25">
      <c r="A909" s="6" t="s">
        <v>28</v>
      </c>
      <c r="B909" s="10">
        <v>731</v>
      </c>
      <c r="C909" s="10" t="s">
        <v>53</v>
      </c>
      <c r="D909" s="10" t="s">
        <v>119</v>
      </c>
      <c r="E909" s="10" t="s">
        <v>645</v>
      </c>
      <c r="F909" s="10" t="s">
        <v>380</v>
      </c>
      <c r="G909" s="8">
        <v>508041.07</v>
      </c>
      <c r="H909" s="8"/>
      <c r="I909" s="8">
        <v>0</v>
      </c>
      <c r="J909" s="8"/>
      <c r="K909" s="8">
        <f>G909+I909</f>
        <v>508041.07</v>
      </c>
      <c r="L909" s="8">
        <f>H909+J909</f>
        <v>0</v>
      </c>
    </row>
    <row r="910" spans="1:12" ht="25.5" x14ac:dyDescent="0.25">
      <c r="A910" s="6" t="s">
        <v>646</v>
      </c>
      <c r="B910" s="10">
        <v>731</v>
      </c>
      <c r="C910" s="10" t="s">
        <v>53</v>
      </c>
      <c r="D910" s="10" t="s">
        <v>119</v>
      </c>
      <c r="E910" s="10" t="s">
        <v>647</v>
      </c>
      <c r="F910" s="10"/>
      <c r="G910" s="8">
        <f t="shared" ref="G910:L910" si="478">G911</f>
        <v>2373650.58</v>
      </c>
      <c r="H910" s="8">
        <f t="shared" si="478"/>
        <v>0</v>
      </c>
      <c r="I910" s="8">
        <f t="shared" si="478"/>
        <v>1200000</v>
      </c>
      <c r="J910" s="8">
        <f t="shared" si="478"/>
        <v>0</v>
      </c>
      <c r="K910" s="8">
        <f t="shared" si="478"/>
        <v>3573650.58</v>
      </c>
      <c r="L910" s="8">
        <f t="shared" si="478"/>
        <v>0</v>
      </c>
    </row>
    <row r="911" spans="1:12" ht="25.5" x14ac:dyDescent="0.25">
      <c r="A911" s="6" t="s">
        <v>28</v>
      </c>
      <c r="B911" s="10">
        <v>731</v>
      </c>
      <c r="C911" s="10" t="s">
        <v>53</v>
      </c>
      <c r="D911" s="10" t="s">
        <v>119</v>
      </c>
      <c r="E911" s="10" t="s">
        <v>647</v>
      </c>
      <c r="F911" s="10" t="s">
        <v>380</v>
      </c>
      <c r="G911" s="8">
        <v>2373650.58</v>
      </c>
      <c r="H911" s="8"/>
      <c r="I911" s="8">
        <f>1200000</f>
        <v>1200000</v>
      </c>
      <c r="J911" s="8"/>
      <c r="K911" s="8">
        <f>G911+I911</f>
        <v>3573650.58</v>
      </c>
      <c r="L911" s="8">
        <f>H911+J911</f>
        <v>0</v>
      </c>
    </row>
    <row r="912" spans="1:12" ht="25.5" x14ac:dyDescent="0.25">
      <c r="A912" s="6" t="s">
        <v>648</v>
      </c>
      <c r="B912" s="10">
        <v>731</v>
      </c>
      <c r="C912" s="10" t="s">
        <v>53</v>
      </c>
      <c r="D912" s="10" t="s">
        <v>119</v>
      </c>
      <c r="E912" s="10" t="s">
        <v>649</v>
      </c>
      <c r="F912" s="10"/>
      <c r="G912" s="8">
        <f>G915+G923+G917+G919+G921+G913</f>
        <v>22460559</v>
      </c>
      <c r="H912" s="8">
        <f t="shared" ref="H912:L912" si="479">H915+H923+H917+H919+H921+H913</f>
        <v>0</v>
      </c>
      <c r="I912" s="8">
        <f t="shared" si="479"/>
        <v>0</v>
      </c>
      <c r="J912" s="8">
        <f t="shared" si="479"/>
        <v>0</v>
      </c>
      <c r="K912" s="8">
        <f t="shared" si="479"/>
        <v>22460559</v>
      </c>
      <c r="L912" s="8">
        <f t="shared" si="479"/>
        <v>0</v>
      </c>
    </row>
    <row r="913" spans="1:12" ht="51" x14ac:dyDescent="0.25">
      <c r="A913" s="31" t="s">
        <v>29</v>
      </c>
      <c r="B913" s="10">
        <v>731</v>
      </c>
      <c r="C913" s="10" t="s">
        <v>53</v>
      </c>
      <c r="D913" s="10" t="s">
        <v>119</v>
      </c>
      <c r="E913" s="10" t="s">
        <v>650</v>
      </c>
      <c r="F913" s="10"/>
      <c r="G913" s="8">
        <f>G914</f>
        <v>101863</v>
      </c>
      <c r="H913" s="8">
        <f t="shared" ref="H913:L913" si="480">H914</f>
        <v>0</v>
      </c>
      <c r="I913" s="8">
        <f t="shared" si="480"/>
        <v>0</v>
      </c>
      <c r="J913" s="8">
        <f t="shared" si="480"/>
        <v>0</v>
      </c>
      <c r="K913" s="8">
        <f t="shared" si="480"/>
        <v>101863</v>
      </c>
      <c r="L913" s="8">
        <f t="shared" si="480"/>
        <v>0</v>
      </c>
    </row>
    <row r="914" spans="1:12" ht="25.5" x14ac:dyDescent="0.25">
      <c r="A914" s="6" t="s">
        <v>68</v>
      </c>
      <c r="B914" s="10">
        <v>731</v>
      </c>
      <c r="C914" s="10" t="s">
        <v>53</v>
      </c>
      <c r="D914" s="10" t="s">
        <v>119</v>
      </c>
      <c r="E914" s="10" t="s">
        <v>650</v>
      </c>
      <c r="F914" s="10" t="s">
        <v>172</v>
      </c>
      <c r="G914" s="8">
        <v>101863</v>
      </c>
      <c r="H914" s="8"/>
      <c r="I914" s="8">
        <v>0</v>
      </c>
      <c r="J914" s="8"/>
      <c r="K914" s="8">
        <f>G914+I914</f>
        <v>101863</v>
      </c>
      <c r="L914" s="8">
        <f>H914+J914</f>
        <v>0</v>
      </c>
    </row>
    <row r="915" spans="1:12" ht="38.25" x14ac:dyDescent="0.25">
      <c r="A915" s="13" t="s">
        <v>103</v>
      </c>
      <c r="B915" s="10">
        <v>731</v>
      </c>
      <c r="C915" s="10" t="s">
        <v>53</v>
      </c>
      <c r="D915" s="10" t="s">
        <v>119</v>
      </c>
      <c r="E915" s="10" t="s">
        <v>651</v>
      </c>
      <c r="F915" s="7"/>
      <c r="G915" s="8">
        <f t="shared" ref="G915:L915" si="481">G916</f>
        <v>3043989</v>
      </c>
      <c r="H915" s="8">
        <f t="shared" si="481"/>
        <v>0</v>
      </c>
      <c r="I915" s="8">
        <f t="shared" si="481"/>
        <v>0</v>
      </c>
      <c r="J915" s="8">
        <f t="shared" si="481"/>
        <v>0</v>
      </c>
      <c r="K915" s="8">
        <f t="shared" si="481"/>
        <v>3043989</v>
      </c>
      <c r="L915" s="8">
        <f t="shared" si="481"/>
        <v>0</v>
      </c>
    </row>
    <row r="916" spans="1:12" ht="25.5" x14ac:dyDescent="0.25">
      <c r="A916" s="6" t="s">
        <v>68</v>
      </c>
      <c r="B916" s="10">
        <v>731</v>
      </c>
      <c r="C916" s="10" t="s">
        <v>53</v>
      </c>
      <c r="D916" s="10" t="s">
        <v>119</v>
      </c>
      <c r="E916" s="10" t="s">
        <v>651</v>
      </c>
      <c r="F916" s="7">
        <v>600</v>
      </c>
      <c r="G916" s="8">
        <v>3043989</v>
      </c>
      <c r="H916" s="8">
        <f>580000-580000</f>
        <v>0</v>
      </c>
      <c r="I916" s="8">
        <v>0</v>
      </c>
      <c r="J916" s="8"/>
      <c r="K916" s="8">
        <f>G916+I916</f>
        <v>3043989</v>
      </c>
      <c r="L916" s="8">
        <f>H916+J916</f>
        <v>0</v>
      </c>
    </row>
    <row r="917" spans="1:12" ht="25.5" x14ac:dyDescent="0.25">
      <c r="A917" s="13" t="s">
        <v>105</v>
      </c>
      <c r="B917" s="10">
        <v>731</v>
      </c>
      <c r="C917" s="10" t="s">
        <v>53</v>
      </c>
      <c r="D917" s="10" t="s">
        <v>119</v>
      </c>
      <c r="E917" s="10" t="s">
        <v>652</v>
      </c>
      <c r="F917" s="7"/>
      <c r="G917" s="8">
        <f>G918</f>
        <v>894701.07</v>
      </c>
      <c r="H917" s="8">
        <f t="shared" ref="H917:L917" si="482">H918</f>
        <v>0</v>
      </c>
      <c r="I917" s="8">
        <f t="shared" si="482"/>
        <v>0</v>
      </c>
      <c r="J917" s="8">
        <f t="shared" si="482"/>
        <v>0</v>
      </c>
      <c r="K917" s="8">
        <f t="shared" si="482"/>
        <v>894701.07</v>
      </c>
      <c r="L917" s="8">
        <f t="shared" si="482"/>
        <v>0</v>
      </c>
    </row>
    <row r="918" spans="1:12" ht="25.5" x14ac:dyDescent="0.25">
      <c r="A918" s="6" t="s">
        <v>68</v>
      </c>
      <c r="B918" s="10">
        <v>731</v>
      </c>
      <c r="C918" s="10" t="s">
        <v>53</v>
      </c>
      <c r="D918" s="10" t="s">
        <v>119</v>
      </c>
      <c r="E918" s="10" t="s">
        <v>652</v>
      </c>
      <c r="F918" s="7">
        <v>600</v>
      </c>
      <c r="G918" s="8">
        <v>894701.07</v>
      </c>
      <c r="H918" s="8"/>
      <c r="I918" s="8">
        <v>0</v>
      </c>
      <c r="J918" s="8"/>
      <c r="K918" s="8">
        <f t="shared" ref="K918:L922" si="483">G918+I918</f>
        <v>894701.07</v>
      </c>
      <c r="L918" s="8">
        <f t="shared" si="483"/>
        <v>0</v>
      </c>
    </row>
    <row r="919" spans="1:12" ht="25.5" x14ac:dyDescent="0.25">
      <c r="A919" s="13" t="s">
        <v>107</v>
      </c>
      <c r="B919" s="10">
        <v>731</v>
      </c>
      <c r="C919" s="10" t="s">
        <v>53</v>
      </c>
      <c r="D919" s="10" t="s">
        <v>119</v>
      </c>
      <c r="E919" s="10" t="s">
        <v>653</v>
      </c>
      <c r="F919" s="7"/>
      <c r="G919" s="8">
        <f>G920</f>
        <v>305203.93</v>
      </c>
      <c r="H919" s="8">
        <f t="shared" ref="H919:L919" si="484">H920</f>
        <v>0</v>
      </c>
      <c r="I919" s="8">
        <f t="shared" si="484"/>
        <v>0</v>
      </c>
      <c r="J919" s="8">
        <f t="shared" si="484"/>
        <v>0</v>
      </c>
      <c r="K919" s="8">
        <f t="shared" si="484"/>
        <v>305203.93</v>
      </c>
      <c r="L919" s="8">
        <f t="shared" si="484"/>
        <v>0</v>
      </c>
    </row>
    <row r="920" spans="1:12" ht="25.5" x14ac:dyDescent="0.25">
      <c r="A920" s="6" t="s">
        <v>68</v>
      </c>
      <c r="B920" s="10">
        <v>731</v>
      </c>
      <c r="C920" s="10" t="s">
        <v>53</v>
      </c>
      <c r="D920" s="10" t="s">
        <v>119</v>
      </c>
      <c r="E920" s="10" t="s">
        <v>653</v>
      </c>
      <c r="F920" s="7">
        <v>600</v>
      </c>
      <c r="G920" s="8">
        <v>305203.93</v>
      </c>
      <c r="H920" s="8"/>
      <c r="I920" s="8">
        <v>0</v>
      </c>
      <c r="J920" s="8"/>
      <c r="K920" s="8">
        <f t="shared" si="483"/>
        <v>305203.93</v>
      </c>
      <c r="L920" s="8">
        <f t="shared" si="483"/>
        <v>0</v>
      </c>
    </row>
    <row r="921" spans="1:12" ht="25.5" x14ac:dyDescent="0.25">
      <c r="A921" s="13" t="s">
        <v>109</v>
      </c>
      <c r="B921" s="10">
        <v>731</v>
      </c>
      <c r="C921" s="10" t="s">
        <v>53</v>
      </c>
      <c r="D921" s="10" t="s">
        <v>119</v>
      </c>
      <c r="E921" s="10" t="s">
        <v>654</v>
      </c>
      <c r="F921" s="7"/>
      <c r="G921" s="8">
        <f>G922</f>
        <v>1785057</v>
      </c>
      <c r="H921" s="8">
        <f t="shared" ref="H921:L921" si="485">H922</f>
        <v>0</v>
      </c>
      <c r="I921" s="8">
        <f t="shared" si="485"/>
        <v>0</v>
      </c>
      <c r="J921" s="8">
        <f t="shared" si="485"/>
        <v>0</v>
      </c>
      <c r="K921" s="8">
        <f t="shared" si="485"/>
        <v>1785057</v>
      </c>
      <c r="L921" s="8">
        <f t="shared" si="485"/>
        <v>0</v>
      </c>
    </row>
    <row r="922" spans="1:12" ht="25.5" x14ac:dyDescent="0.25">
      <c r="A922" s="6" t="s">
        <v>68</v>
      </c>
      <c r="B922" s="10">
        <v>731</v>
      </c>
      <c r="C922" s="10" t="s">
        <v>53</v>
      </c>
      <c r="D922" s="10" t="s">
        <v>119</v>
      </c>
      <c r="E922" s="10" t="s">
        <v>654</v>
      </c>
      <c r="F922" s="7">
        <v>600</v>
      </c>
      <c r="G922" s="8">
        <v>1785057</v>
      </c>
      <c r="H922" s="8"/>
      <c r="I922" s="8">
        <v>0</v>
      </c>
      <c r="J922" s="8"/>
      <c r="K922" s="8">
        <f t="shared" si="483"/>
        <v>1785057</v>
      </c>
      <c r="L922" s="8">
        <f t="shared" si="483"/>
        <v>0</v>
      </c>
    </row>
    <row r="923" spans="1:12" x14ac:dyDescent="0.25">
      <c r="A923" s="6" t="s">
        <v>655</v>
      </c>
      <c r="B923" s="10">
        <v>731</v>
      </c>
      <c r="C923" s="10" t="s">
        <v>53</v>
      </c>
      <c r="D923" s="10" t="s">
        <v>119</v>
      </c>
      <c r="E923" s="10" t="s">
        <v>656</v>
      </c>
      <c r="F923" s="10"/>
      <c r="G923" s="8">
        <f t="shared" ref="G923:L923" si="486">G924</f>
        <v>16329745</v>
      </c>
      <c r="H923" s="8">
        <f t="shared" si="486"/>
        <v>0</v>
      </c>
      <c r="I923" s="8">
        <f t="shared" si="486"/>
        <v>0</v>
      </c>
      <c r="J923" s="8">
        <f t="shared" si="486"/>
        <v>0</v>
      </c>
      <c r="K923" s="8">
        <f t="shared" si="486"/>
        <v>16329745</v>
      </c>
      <c r="L923" s="8">
        <f t="shared" si="486"/>
        <v>0</v>
      </c>
    </row>
    <row r="924" spans="1:12" ht="25.5" x14ac:dyDescent="0.25">
      <c r="A924" s="6" t="s">
        <v>220</v>
      </c>
      <c r="B924" s="10">
        <v>731</v>
      </c>
      <c r="C924" s="10" t="s">
        <v>53</v>
      </c>
      <c r="D924" s="10" t="s">
        <v>119</v>
      </c>
      <c r="E924" s="10" t="s">
        <v>656</v>
      </c>
      <c r="F924" s="10" t="s">
        <v>545</v>
      </c>
      <c r="G924" s="8">
        <v>16329745</v>
      </c>
      <c r="H924" s="8"/>
      <c r="I924" s="8">
        <v>0</v>
      </c>
      <c r="J924" s="8"/>
      <c r="K924" s="8">
        <f>G924+I924</f>
        <v>16329745</v>
      </c>
      <c r="L924" s="8">
        <f>H924+J924</f>
        <v>0</v>
      </c>
    </row>
    <row r="925" spans="1:12" ht="25.5" x14ac:dyDescent="0.25">
      <c r="A925" s="6" t="s">
        <v>659</v>
      </c>
      <c r="B925" s="10">
        <v>731</v>
      </c>
      <c r="C925" s="10" t="s">
        <v>53</v>
      </c>
      <c r="D925" s="10" t="s">
        <v>119</v>
      </c>
      <c r="E925" s="10" t="s">
        <v>660</v>
      </c>
      <c r="F925" s="10"/>
      <c r="G925" s="8">
        <f>G926+G933</f>
        <v>7027255.7699999996</v>
      </c>
      <c r="H925" s="8">
        <f>H926+H933</f>
        <v>1974597.49</v>
      </c>
      <c r="I925" s="8">
        <f>I926+I933</f>
        <v>0</v>
      </c>
      <c r="J925" s="8">
        <f>J926+J933</f>
        <v>0</v>
      </c>
      <c r="K925" s="8">
        <f>K926+K933</f>
        <v>7027255.7699999996</v>
      </c>
      <c r="L925" s="8">
        <f>L926+L933</f>
        <v>1974597.49</v>
      </c>
    </row>
    <row r="926" spans="1:12" ht="25.5" x14ac:dyDescent="0.25">
      <c r="A926" s="6" t="s">
        <v>661</v>
      </c>
      <c r="B926" s="10">
        <v>731</v>
      </c>
      <c r="C926" s="10" t="s">
        <v>53</v>
      </c>
      <c r="D926" s="10" t="s">
        <v>119</v>
      </c>
      <c r="E926" s="10" t="s">
        <v>662</v>
      </c>
      <c r="F926" s="10"/>
      <c r="G926" s="8">
        <f>G929+G927+G931</f>
        <v>6140590.1499999994</v>
      </c>
      <c r="H926" s="8">
        <f t="shared" ref="H926:L926" si="487">H929+H927+H931</f>
        <v>1974597.49</v>
      </c>
      <c r="I926" s="8">
        <f t="shared" si="487"/>
        <v>0</v>
      </c>
      <c r="J926" s="8">
        <f t="shared" si="487"/>
        <v>0</v>
      </c>
      <c r="K926" s="8">
        <f t="shared" si="487"/>
        <v>6140590.1499999994</v>
      </c>
      <c r="L926" s="8">
        <f t="shared" si="487"/>
        <v>1974597.49</v>
      </c>
    </row>
    <row r="927" spans="1:12" ht="25.5" x14ac:dyDescent="0.25">
      <c r="A927" s="6" t="s">
        <v>630</v>
      </c>
      <c r="B927" s="10">
        <v>731</v>
      </c>
      <c r="C927" s="10" t="s">
        <v>53</v>
      </c>
      <c r="D927" s="10" t="s">
        <v>119</v>
      </c>
      <c r="E927" s="10" t="s">
        <v>663</v>
      </c>
      <c r="F927" s="10"/>
      <c r="G927" s="8">
        <f t="shared" ref="G927:L927" si="488">G928</f>
        <v>1974597.49</v>
      </c>
      <c r="H927" s="8">
        <f t="shared" si="488"/>
        <v>1974597.49</v>
      </c>
      <c r="I927" s="8">
        <f t="shared" si="488"/>
        <v>0</v>
      </c>
      <c r="J927" s="8">
        <f t="shared" si="488"/>
        <v>0</v>
      </c>
      <c r="K927" s="8">
        <f t="shared" si="488"/>
        <v>1974597.49</v>
      </c>
      <c r="L927" s="8">
        <f t="shared" si="488"/>
        <v>1974597.49</v>
      </c>
    </row>
    <row r="928" spans="1:12" ht="25.5" x14ac:dyDescent="0.25">
      <c r="A928" s="6" t="s">
        <v>28</v>
      </c>
      <c r="B928" s="10">
        <v>731</v>
      </c>
      <c r="C928" s="10" t="s">
        <v>53</v>
      </c>
      <c r="D928" s="10" t="s">
        <v>119</v>
      </c>
      <c r="E928" s="10" t="s">
        <v>663</v>
      </c>
      <c r="F928" s="10" t="s">
        <v>380</v>
      </c>
      <c r="G928" s="8">
        <v>1974597.49</v>
      </c>
      <c r="H928" s="8">
        <v>1974597.49</v>
      </c>
      <c r="I928" s="8"/>
      <c r="J928" s="8"/>
      <c r="K928" s="8">
        <f>G928+I928</f>
        <v>1974597.49</v>
      </c>
      <c r="L928" s="8">
        <f>H928+J928</f>
        <v>1974597.49</v>
      </c>
    </row>
    <row r="929" spans="1:12" x14ac:dyDescent="0.25">
      <c r="A929" s="6" t="s">
        <v>664</v>
      </c>
      <c r="B929" s="10">
        <v>731</v>
      </c>
      <c r="C929" s="10" t="s">
        <v>53</v>
      </c>
      <c r="D929" s="10" t="s">
        <v>119</v>
      </c>
      <c r="E929" s="10" t="s">
        <v>665</v>
      </c>
      <c r="F929" s="10"/>
      <c r="G929" s="8">
        <f t="shared" ref="G929:L929" si="489">G930</f>
        <v>3040751.07</v>
      </c>
      <c r="H929" s="8">
        <f t="shared" si="489"/>
        <v>0</v>
      </c>
      <c r="I929" s="8">
        <f t="shared" si="489"/>
        <v>0</v>
      </c>
      <c r="J929" s="8">
        <f t="shared" si="489"/>
        <v>0</v>
      </c>
      <c r="K929" s="8">
        <f t="shared" si="489"/>
        <v>3040751.07</v>
      </c>
      <c r="L929" s="8">
        <f t="shared" si="489"/>
        <v>0</v>
      </c>
    </row>
    <row r="930" spans="1:12" ht="25.5" x14ac:dyDescent="0.25">
      <c r="A930" s="6" t="s">
        <v>28</v>
      </c>
      <c r="B930" s="10">
        <v>731</v>
      </c>
      <c r="C930" s="10" t="s">
        <v>53</v>
      </c>
      <c r="D930" s="10" t="s">
        <v>119</v>
      </c>
      <c r="E930" s="10" t="s">
        <v>665</v>
      </c>
      <c r="F930" s="10" t="s">
        <v>380</v>
      </c>
      <c r="G930" s="8">
        <v>3040751.07</v>
      </c>
      <c r="H930" s="8"/>
      <c r="I930" s="8">
        <v>0</v>
      </c>
      <c r="J930" s="8"/>
      <c r="K930" s="8">
        <f>G930+I930</f>
        <v>3040751.07</v>
      </c>
      <c r="L930" s="8">
        <f>H930+J930</f>
        <v>0</v>
      </c>
    </row>
    <row r="931" spans="1:12" ht="25.5" x14ac:dyDescent="0.25">
      <c r="A931" s="6" t="s">
        <v>639</v>
      </c>
      <c r="B931" s="10">
        <v>731</v>
      </c>
      <c r="C931" s="10" t="s">
        <v>53</v>
      </c>
      <c r="D931" s="10" t="s">
        <v>119</v>
      </c>
      <c r="E931" s="10" t="s">
        <v>666</v>
      </c>
      <c r="F931" s="10"/>
      <c r="G931" s="8">
        <f t="shared" ref="G931:L931" si="490">G932</f>
        <v>1125241.5900000001</v>
      </c>
      <c r="H931" s="8">
        <f t="shared" si="490"/>
        <v>0</v>
      </c>
      <c r="I931" s="8">
        <f t="shared" si="490"/>
        <v>0</v>
      </c>
      <c r="J931" s="8">
        <f t="shared" si="490"/>
        <v>0</v>
      </c>
      <c r="K931" s="8">
        <f t="shared" si="490"/>
        <v>1125241.5900000001</v>
      </c>
      <c r="L931" s="8">
        <f t="shared" si="490"/>
        <v>0</v>
      </c>
    </row>
    <row r="932" spans="1:12" ht="25.5" customHeight="1" x14ac:dyDescent="0.25">
      <c r="A932" s="6" t="s">
        <v>28</v>
      </c>
      <c r="B932" s="10">
        <v>731</v>
      </c>
      <c r="C932" s="10" t="s">
        <v>53</v>
      </c>
      <c r="D932" s="10" t="s">
        <v>119</v>
      </c>
      <c r="E932" s="10" t="s">
        <v>666</v>
      </c>
      <c r="F932" s="10" t="s">
        <v>380</v>
      </c>
      <c r="G932" s="8">
        <v>1125241.5900000001</v>
      </c>
      <c r="H932" s="8"/>
      <c r="I932" s="8">
        <v>0</v>
      </c>
      <c r="J932" s="8"/>
      <c r="K932" s="8">
        <f>G932+I932</f>
        <v>1125241.5900000001</v>
      </c>
      <c r="L932" s="8">
        <f>H932+J932</f>
        <v>0</v>
      </c>
    </row>
    <row r="933" spans="1:12" x14ac:dyDescent="0.25">
      <c r="A933" s="6" t="s">
        <v>667</v>
      </c>
      <c r="B933" s="10">
        <v>731</v>
      </c>
      <c r="C933" s="10" t="s">
        <v>53</v>
      </c>
      <c r="D933" s="10" t="s">
        <v>119</v>
      </c>
      <c r="E933" s="10" t="s">
        <v>668</v>
      </c>
      <c r="F933" s="10"/>
      <c r="G933" s="8">
        <f>G934</f>
        <v>886665.62</v>
      </c>
      <c r="H933" s="8">
        <f t="shared" ref="H933:L934" si="491">H934</f>
        <v>0</v>
      </c>
      <c r="I933" s="8">
        <f t="shared" si="491"/>
        <v>0</v>
      </c>
      <c r="J933" s="8">
        <f t="shared" si="491"/>
        <v>0</v>
      </c>
      <c r="K933" s="8">
        <f t="shared" si="491"/>
        <v>886665.62</v>
      </c>
      <c r="L933" s="8">
        <f t="shared" si="491"/>
        <v>0</v>
      </c>
    </row>
    <row r="934" spans="1:12" x14ac:dyDescent="0.25">
      <c r="A934" s="6" t="s">
        <v>84</v>
      </c>
      <c r="B934" s="10">
        <v>731</v>
      </c>
      <c r="C934" s="10" t="s">
        <v>53</v>
      </c>
      <c r="D934" s="10" t="s">
        <v>119</v>
      </c>
      <c r="E934" s="10" t="s">
        <v>669</v>
      </c>
      <c r="F934" s="10"/>
      <c r="G934" s="8">
        <f>G935</f>
        <v>886665.62</v>
      </c>
      <c r="H934" s="8">
        <f t="shared" si="491"/>
        <v>0</v>
      </c>
      <c r="I934" s="8">
        <f t="shared" si="491"/>
        <v>0</v>
      </c>
      <c r="J934" s="8">
        <f t="shared" si="491"/>
        <v>0</v>
      </c>
      <c r="K934" s="8">
        <f t="shared" si="491"/>
        <v>886665.62</v>
      </c>
      <c r="L934" s="8">
        <f t="shared" si="491"/>
        <v>0</v>
      </c>
    </row>
    <row r="935" spans="1:12" ht="25.5" x14ac:dyDescent="0.25">
      <c r="A935" s="6" t="s">
        <v>28</v>
      </c>
      <c r="B935" s="10">
        <v>731</v>
      </c>
      <c r="C935" s="10" t="s">
        <v>53</v>
      </c>
      <c r="D935" s="10" t="s">
        <v>119</v>
      </c>
      <c r="E935" s="10" t="s">
        <v>669</v>
      </c>
      <c r="F935" s="10" t="s">
        <v>380</v>
      </c>
      <c r="G935" s="8">
        <v>886665.62</v>
      </c>
      <c r="H935" s="8"/>
      <c r="I935" s="8">
        <v>0</v>
      </c>
      <c r="J935" s="8"/>
      <c r="K935" s="8">
        <f>G935+I935</f>
        <v>886665.62</v>
      </c>
      <c r="L935" s="8">
        <f>H935+J935</f>
        <v>0</v>
      </c>
    </row>
    <row r="936" spans="1:12" ht="25.5" x14ac:dyDescent="0.25">
      <c r="A936" s="6" t="s">
        <v>670</v>
      </c>
      <c r="B936" s="10">
        <v>731</v>
      </c>
      <c r="C936" s="10" t="s">
        <v>53</v>
      </c>
      <c r="D936" s="10" t="s">
        <v>119</v>
      </c>
      <c r="E936" s="10" t="s">
        <v>671</v>
      </c>
      <c r="F936" s="10"/>
      <c r="G936" s="8">
        <f>+G937</f>
        <v>40550598.760000005</v>
      </c>
      <c r="H936" s="8">
        <f t="shared" ref="H936:L936" si="492">+H937</f>
        <v>25830731.41</v>
      </c>
      <c r="I936" s="8">
        <f t="shared" si="492"/>
        <v>0</v>
      </c>
      <c r="J936" s="8">
        <f t="shared" si="492"/>
        <v>0</v>
      </c>
      <c r="K936" s="8">
        <f t="shared" si="492"/>
        <v>40550598.760000005</v>
      </c>
      <c r="L936" s="8">
        <f t="shared" si="492"/>
        <v>25830731.41</v>
      </c>
    </row>
    <row r="937" spans="1:12" ht="25.5" x14ac:dyDescent="0.25">
      <c r="A937" s="6" t="s">
        <v>672</v>
      </c>
      <c r="B937" s="10">
        <v>731</v>
      </c>
      <c r="C937" s="10" t="s">
        <v>53</v>
      </c>
      <c r="D937" s="10" t="s">
        <v>119</v>
      </c>
      <c r="E937" s="10" t="s">
        <v>673</v>
      </c>
      <c r="F937" s="10"/>
      <c r="G937" s="8">
        <f t="shared" ref="G937:L938" si="493">G938</f>
        <v>40550598.760000005</v>
      </c>
      <c r="H937" s="8">
        <f t="shared" si="493"/>
        <v>25830731.41</v>
      </c>
      <c r="I937" s="8">
        <f t="shared" si="493"/>
        <v>0</v>
      </c>
      <c r="J937" s="8">
        <f t="shared" si="493"/>
        <v>0</v>
      </c>
      <c r="K937" s="8">
        <f t="shared" si="493"/>
        <v>40550598.760000005</v>
      </c>
      <c r="L937" s="8">
        <f t="shared" si="493"/>
        <v>25830731.41</v>
      </c>
    </row>
    <row r="938" spans="1:12" ht="51" x14ac:dyDescent="0.25">
      <c r="A938" s="6" t="s">
        <v>674</v>
      </c>
      <c r="B938" s="10">
        <v>731</v>
      </c>
      <c r="C938" s="10" t="s">
        <v>53</v>
      </c>
      <c r="D938" s="10" t="s">
        <v>119</v>
      </c>
      <c r="E938" s="10" t="s">
        <v>675</v>
      </c>
      <c r="F938" s="10"/>
      <c r="G938" s="8">
        <f t="shared" si="493"/>
        <v>40550598.760000005</v>
      </c>
      <c r="H938" s="8">
        <f t="shared" si="493"/>
        <v>25830731.41</v>
      </c>
      <c r="I938" s="8">
        <f t="shared" si="493"/>
        <v>0</v>
      </c>
      <c r="J938" s="8">
        <f t="shared" si="493"/>
        <v>0</v>
      </c>
      <c r="K938" s="8">
        <f t="shared" si="493"/>
        <v>40550598.760000005</v>
      </c>
      <c r="L938" s="8">
        <f t="shared" si="493"/>
        <v>25830731.41</v>
      </c>
    </row>
    <row r="939" spans="1:12" s="26" customFormat="1" ht="25.5" x14ac:dyDescent="0.25">
      <c r="A939" s="36" t="s">
        <v>28</v>
      </c>
      <c r="B939" s="21">
        <v>731</v>
      </c>
      <c r="C939" s="21" t="s">
        <v>53</v>
      </c>
      <c r="D939" s="21" t="s">
        <v>119</v>
      </c>
      <c r="E939" s="21" t="s">
        <v>675</v>
      </c>
      <c r="F939" s="21" t="s">
        <v>380</v>
      </c>
      <c r="G939" s="28">
        <f>2010761.27+38539837.49</f>
        <v>40550598.760000005</v>
      </c>
      <c r="H939" s="28">
        <f>1280854.93+24549876.48</f>
        <v>25830731.41</v>
      </c>
      <c r="I939" s="28"/>
      <c r="J939" s="28"/>
      <c r="K939" s="28">
        <f>G939+I939</f>
        <v>40550598.760000005</v>
      </c>
      <c r="L939" s="28">
        <f>H939+J939</f>
        <v>25830731.41</v>
      </c>
    </row>
    <row r="940" spans="1:12" s="30" customFormat="1" x14ac:dyDescent="0.25">
      <c r="A940" s="11" t="s">
        <v>19</v>
      </c>
      <c r="B940" s="10" t="s">
        <v>522</v>
      </c>
      <c r="C940" s="10" t="s">
        <v>53</v>
      </c>
      <c r="D940" s="10" t="s">
        <v>119</v>
      </c>
      <c r="E940" s="10" t="s">
        <v>20</v>
      </c>
      <c r="F940" s="10"/>
      <c r="G940" s="8">
        <f t="shared" ref="G940:L941" si="494">G941</f>
        <v>300000</v>
      </c>
      <c r="H940" s="8">
        <f t="shared" si="494"/>
        <v>0</v>
      </c>
      <c r="I940" s="8">
        <f t="shared" si="494"/>
        <v>0</v>
      </c>
      <c r="J940" s="8">
        <f t="shared" si="494"/>
        <v>0</v>
      </c>
      <c r="K940" s="8">
        <f t="shared" si="494"/>
        <v>300000</v>
      </c>
      <c r="L940" s="8">
        <f t="shared" si="494"/>
        <v>0</v>
      </c>
    </row>
    <row r="941" spans="1:12" s="30" customFormat="1" ht="25.5" x14ac:dyDescent="0.25">
      <c r="A941" s="11" t="s">
        <v>676</v>
      </c>
      <c r="B941" s="10" t="s">
        <v>522</v>
      </c>
      <c r="C941" s="10" t="s">
        <v>53</v>
      </c>
      <c r="D941" s="10" t="s">
        <v>119</v>
      </c>
      <c r="E941" s="10" t="s">
        <v>100</v>
      </c>
      <c r="F941" s="10"/>
      <c r="G941" s="8">
        <f t="shared" si="494"/>
        <v>300000</v>
      </c>
      <c r="H941" s="8">
        <f t="shared" si="494"/>
        <v>0</v>
      </c>
      <c r="I941" s="8">
        <f t="shared" si="494"/>
        <v>0</v>
      </c>
      <c r="J941" s="8">
        <f t="shared" si="494"/>
        <v>0</v>
      </c>
      <c r="K941" s="8">
        <f t="shared" si="494"/>
        <v>300000</v>
      </c>
      <c r="L941" s="8">
        <f t="shared" si="494"/>
        <v>0</v>
      </c>
    </row>
    <row r="942" spans="1:12" s="30" customFormat="1" x14ac:dyDescent="0.25">
      <c r="A942" s="12" t="s">
        <v>677</v>
      </c>
      <c r="B942" s="10" t="s">
        <v>522</v>
      </c>
      <c r="C942" s="10" t="s">
        <v>53</v>
      </c>
      <c r="D942" s="10" t="s">
        <v>119</v>
      </c>
      <c r="E942" s="10" t="s">
        <v>678</v>
      </c>
      <c r="F942" s="10"/>
      <c r="G942" s="8">
        <f t="shared" ref="G942:L942" si="495">SUM(G943:G943)</f>
        <v>300000</v>
      </c>
      <c r="H942" s="8">
        <f t="shared" si="495"/>
        <v>0</v>
      </c>
      <c r="I942" s="8">
        <f t="shared" si="495"/>
        <v>0</v>
      </c>
      <c r="J942" s="8">
        <f t="shared" si="495"/>
        <v>0</v>
      </c>
      <c r="K942" s="8">
        <f t="shared" si="495"/>
        <v>300000</v>
      </c>
      <c r="L942" s="8">
        <f t="shared" si="495"/>
        <v>0</v>
      </c>
    </row>
    <row r="943" spans="1:12" ht="25.5" x14ac:dyDescent="0.25">
      <c r="A943" s="6" t="s">
        <v>68</v>
      </c>
      <c r="B943" s="10" t="s">
        <v>522</v>
      </c>
      <c r="C943" s="10" t="s">
        <v>53</v>
      </c>
      <c r="D943" s="10" t="s">
        <v>119</v>
      </c>
      <c r="E943" s="10" t="s">
        <v>678</v>
      </c>
      <c r="F943" s="10" t="s">
        <v>172</v>
      </c>
      <c r="G943" s="8">
        <v>300000</v>
      </c>
      <c r="H943" s="8"/>
      <c r="I943" s="8"/>
      <c r="J943" s="8"/>
      <c r="K943" s="8">
        <f>G943+I943</f>
        <v>300000</v>
      </c>
      <c r="L943" s="8">
        <f>H943+J943</f>
        <v>0</v>
      </c>
    </row>
    <row r="944" spans="1:12" ht="25.5" x14ac:dyDescent="0.25">
      <c r="A944" s="6" t="s">
        <v>679</v>
      </c>
      <c r="B944" s="10" t="s">
        <v>522</v>
      </c>
      <c r="C944" s="10" t="s">
        <v>53</v>
      </c>
      <c r="D944" s="10" t="s">
        <v>53</v>
      </c>
      <c r="E944" s="10"/>
      <c r="F944" s="10"/>
      <c r="G944" s="8">
        <f t="shared" ref="G944:L946" si="496">G945</f>
        <v>28668366.41</v>
      </c>
      <c r="H944" s="8">
        <f t="shared" si="496"/>
        <v>0</v>
      </c>
      <c r="I944" s="8">
        <f t="shared" si="496"/>
        <v>437446</v>
      </c>
      <c r="J944" s="8">
        <f t="shared" si="496"/>
        <v>0</v>
      </c>
      <c r="K944" s="8">
        <f t="shared" si="496"/>
        <v>29105812.41</v>
      </c>
      <c r="L944" s="8">
        <f t="shared" si="496"/>
        <v>0</v>
      </c>
    </row>
    <row r="945" spans="1:12" ht="25.5" x14ac:dyDescent="0.25">
      <c r="A945" s="31" t="s">
        <v>584</v>
      </c>
      <c r="B945" s="10" t="s">
        <v>522</v>
      </c>
      <c r="C945" s="10" t="s">
        <v>53</v>
      </c>
      <c r="D945" s="10" t="s">
        <v>53</v>
      </c>
      <c r="E945" s="10" t="s">
        <v>527</v>
      </c>
      <c r="F945" s="10"/>
      <c r="G945" s="8">
        <f>G946</f>
        <v>28668366.41</v>
      </c>
      <c r="H945" s="8">
        <f>H946</f>
        <v>0</v>
      </c>
      <c r="I945" s="8">
        <f t="shared" si="496"/>
        <v>437446</v>
      </c>
      <c r="J945" s="8">
        <f t="shared" si="496"/>
        <v>0</v>
      </c>
      <c r="K945" s="8">
        <f t="shared" si="496"/>
        <v>29105812.41</v>
      </c>
      <c r="L945" s="8">
        <f t="shared" si="496"/>
        <v>0</v>
      </c>
    </row>
    <row r="946" spans="1:12" ht="25.5" x14ac:dyDescent="0.25">
      <c r="A946" s="31" t="s">
        <v>528</v>
      </c>
      <c r="B946" s="10" t="s">
        <v>522</v>
      </c>
      <c r="C946" s="10" t="s">
        <v>53</v>
      </c>
      <c r="D946" s="10" t="s">
        <v>53</v>
      </c>
      <c r="E946" s="10" t="s">
        <v>529</v>
      </c>
      <c r="F946" s="10"/>
      <c r="G946" s="8">
        <f>G947</f>
        <v>28668366.41</v>
      </c>
      <c r="H946" s="8">
        <f>H947</f>
        <v>0</v>
      </c>
      <c r="I946" s="8">
        <f t="shared" si="496"/>
        <v>437446</v>
      </c>
      <c r="J946" s="8">
        <f t="shared" si="496"/>
        <v>0</v>
      </c>
      <c r="K946" s="8">
        <f t="shared" si="496"/>
        <v>29105812.41</v>
      </c>
      <c r="L946" s="8">
        <f t="shared" si="496"/>
        <v>0</v>
      </c>
    </row>
    <row r="947" spans="1:12" ht="38.25" x14ac:dyDescent="0.25">
      <c r="A947" s="31" t="s">
        <v>680</v>
      </c>
      <c r="B947" s="25" t="s">
        <v>522</v>
      </c>
      <c r="C947" s="25" t="s">
        <v>53</v>
      </c>
      <c r="D947" s="10" t="s">
        <v>53</v>
      </c>
      <c r="E947" s="25" t="s">
        <v>681</v>
      </c>
      <c r="F947" s="10"/>
      <c r="G947" s="8">
        <f>G948+G950+G954</f>
        <v>28668366.41</v>
      </c>
      <c r="H947" s="8">
        <f t="shared" ref="H947:L947" si="497">H948+H950+H954</f>
        <v>0</v>
      </c>
      <c r="I947" s="8">
        <f t="shared" si="497"/>
        <v>437446</v>
      </c>
      <c r="J947" s="8">
        <f t="shared" si="497"/>
        <v>0</v>
      </c>
      <c r="K947" s="8">
        <f t="shared" si="497"/>
        <v>29105812.41</v>
      </c>
      <c r="L947" s="8">
        <f t="shared" si="497"/>
        <v>0</v>
      </c>
    </row>
    <row r="948" spans="1:12" ht="51" x14ac:dyDescent="0.25">
      <c r="A948" s="31" t="s">
        <v>29</v>
      </c>
      <c r="B948" s="25" t="s">
        <v>522</v>
      </c>
      <c r="C948" s="25" t="s">
        <v>53</v>
      </c>
      <c r="D948" s="10" t="s">
        <v>53</v>
      </c>
      <c r="E948" s="25" t="s">
        <v>682</v>
      </c>
      <c r="F948" s="10"/>
      <c r="G948" s="8">
        <f t="shared" ref="G948:L948" si="498">G949</f>
        <v>400000</v>
      </c>
      <c r="H948" s="8">
        <f t="shared" si="498"/>
        <v>0</v>
      </c>
      <c r="I948" s="8">
        <f t="shared" si="498"/>
        <v>0</v>
      </c>
      <c r="J948" s="8">
        <f t="shared" si="498"/>
        <v>0</v>
      </c>
      <c r="K948" s="8">
        <f t="shared" si="498"/>
        <v>400000</v>
      </c>
      <c r="L948" s="8">
        <f t="shared" si="498"/>
        <v>0</v>
      </c>
    </row>
    <row r="949" spans="1:12" ht="51" x14ac:dyDescent="0.25">
      <c r="A949" s="31" t="s">
        <v>25</v>
      </c>
      <c r="B949" s="25" t="s">
        <v>522</v>
      </c>
      <c r="C949" s="25" t="s">
        <v>53</v>
      </c>
      <c r="D949" s="10" t="s">
        <v>53</v>
      </c>
      <c r="E949" s="25" t="s">
        <v>682</v>
      </c>
      <c r="F949" s="10" t="s">
        <v>571</v>
      </c>
      <c r="G949" s="8">
        <v>400000</v>
      </c>
      <c r="H949" s="8"/>
      <c r="I949" s="8"/>
      <c r="J949" s="8"/>
      <c r="K949" s="8">
        <f>G949+I949</f>
        <v>400000</v>
      </c>
      <c r="L949" s="8">
        <f>H949+J949</f>
        <v>0</v>
      </c>
    </row>
    <row r="950" spans="1:12" ht="38.25" x14ac:dyDescent="0.25">
      <c r="A950" s="6" t="s">
        <v>127</v>
      </c>
      <c r="B950" s="25" t="s">
        <v>522</v>
      </c>
      <c r="C950" s="25" t="s">
        <v>53</v>
      </c>
      <c r="D950" s="10" t="s">
        <v>53</v>
      </c>
      <c r="E950" s="25" t="s">
        <v>683</v>
      </c>
      <c r="F950" s="10"/>
      <c r="G950" s="8">
        <f t="shared" ref="G950:L950" si="499">SUM(G951:G953)</f>
        <v>28123219.5</v>
      </c>
      <c r="H950" s="8">
        <f t="shared" si="499"/>
        <v>0</v>
      </c>
      <c r="I950" s="8">
        <f t="shared" si="499"/>
        <v>437446</v>
      </c>
      <c r="J950" s="8">
        <f t="shared" si="499"/>
        <v>0</v>
      </c>
      <c r="K950" s="8">
        <f>SUM(K951:K953)</f>
        <v>28560665.5</v>
      </c>
      <c r="L950" s="8">
        <f t="shared" si="499"/>
        <v>0</v>
      </c>
    </row>
    <row r="951" spans="1:12" ht="51" x14ac:dyDescent="0.25">
      <c r="A951" s="31" t="s">
        <v>25</v>
      </c>
      <c r="B951" s="25" t="s">
        <v>522</v>
      </c>
      <c r="C951" s="25" t="s">
        <v>53</v>
      </c>
      <c r="D951" s="10" t="s">
        <v>53</v>
      </c>
      <c r="E951" s="25" t="s">
        <v>683</v>
      </c>
      <c r="F951" s="10" t="s">
        <v>571</v>
      </c>
      <c r="G951" s="8">
        <v>23396183.539999999</v>
      </c>
      <c r="H951" s="8"/>
      <c r="I951" s="8">
        <f>1180</f>
        <v>1180</v>
      </c>
      <c r="J951" s="8"/>
      <c r="K951" s="8">
        <f t="shared" ref="K951:L953" si="500">G951+I951</f>
        <v>23397363.539999999</v>
      </c>
      <c r="L951" s="8">
        <f t="shared" si="500"/>
        <v>0</v>
      </c>
    </row>
    <row r="952" spans="1:12" ht="25.5" x14ac:dyDescent="0.25">
      <c r="A952" s="31" t="s">
        <v>28</v>
      </c>
      <c r="B952" s="25" t="s">
        <v>522</v>
      </c>
      <c r="C952" s="25" t="s">
        <v>53</v>
      </c>
      <c r="D952" s="10" t="s">
        <v>53</v>
      </c>
      <c r="E952" s="25" t="s">
        <v>683</v>
      </c>
      <c r="F952" s="10" t="s">
        <v>380</v>
      </c>
      <c r="G952" s="8">
        <v>2583837.69</v>
      </c>
      <c r="H952" s="8"/>
      <c r="I952" s="8">
        <f>-1180</f>
        <v>-1180</v>
      </c>
      <c r="J952" s="8"/>
      <c r="K952" s="8">
        <f t="shared" si="500"/>
        <v>2582657.69</v>
      </c>
      <c r="L952" s="8">
        <f t="shared" si="500"/>
        <v>0</v>
      </c>
    </row>
    <row r="953" spans="1:12" x14ac:dyDescent="0.25">
      <c r="A953" s="31" t="s">
        <v>57</v>
      </c>
      <c r="B953" s="25" t="s">
        <v>522</v>
      </c>
      <c r="C953" s="25" t="s">
        <v>53</v>
      </c>
      <c r="D953" s="10" t="s">
        <v>53</v>
      </c>
      <c r="E953" s="25" t="s">
        <v>683</v>
      </c>
      <c r="F953" s="10" t="s">
        <v>301</v>
      </c>
      <c r="G953" s="8">
        <v>2143198.27</v>
      </c>
      <c r="H953" s="8"/>
      <c r="I953" s="8">
        <v>437446</v>
      </c>
      <c r="J953" s="8"/>
      <c r="K953" s="8">
        <f t="shared" si="500"/>
        <v>2580644.27</v>
      </c>
      <c r="L953" s="8">
        <f t="shared" si="500"/>
        <v>0</v>
      </c>
    </row>
    <row r="954" spans="1:12" ht="25.5" x14ac:dyDescent="0.25">
      <c r="A954" s="31" t="s">
        <v>91</v>
      </c>
      <c r="B954" s="25" t="s">
        <v>522</v>
      </c>
      <c r="C954" s="25" t="s">
        <v>53</v>
      </c>
      <c r="D954" s="10" t="s">
        <v>53</v>
      </c>
      <c r="E954" s="25" t="s">
        <v>684</v>
      </c>
      <c r="F954" s="10"/>
      <c r="G954" s="8">
        <f>G955</f>
        <v>145146.91</v>
      </c>
      <c r="H954" s="8">
        <f t="shared" ref="H954:L954" si="501">H955</f>
        <v>0</v>
      </c>
      <c r="I954" s="8">
        <f t="shared" si="501"/>
        <v>0</v>
      </c>
      <c r="J954" s="8">
        <f t="shared" si="501"/>
        <v>0</v>
      </c>
      <c r="K954" s="8">
        <f t="shared" si="501"/>
        <v>145146.91</v>
      </c>
      <c r="L954" s="8">
        <f t="shared" si="501"/>
        <v>0</v>
      </c>
    </row>
    <row r="955" spans="1:12" x14ac:dyDescent="0.25">
      <c r="A955" s="31" t="s">
        <v>57</v>
      </c>
      <c r="B955" s="25" t="s">
        <v>522</v>
      </c>
      <c r="C955" s="25" t="s">
        <v>53</v>
      </c>
      <c r="D955" s="10" t="s">
        <v>53</v>
      </c>
      <c r="E955" s="25" t="s">
        <v>684</v>
      </c>
      <c r="F955" s="10" t="s">
        <v>301</v>
      </c>
      <c r="G955" s="8">
        <v>145146.91</v>
      </c>
      <c r="H955" s="8"/>
      <c r="I955" s="8">
        <v>0</v>
      </c>
      <c r="J955" s="8"/>
      <c r="K955" s="8">
        <f t="shared" ref="K955:L955" si="502">G955+I955</f>
        <v>145146.91</v>
      </c>
      <c r="L955" s="8">
        <f t="shared" si="502"/>
        <v>0</v>
      </c>
    </row>
    <row r="956" spans="1:12" x14ac:dyDescent="0.25">
      <c r="A956" s="6" t="s">
        <v>204</v>
      </c>
      <c r="B956" s="10" t="s">
        <v>522</v>
      </c>
      <c r="C956" s="10" t="s">
        <v>205</v>
      </c>
      <c r="D956" s="10"/>
      <c r="E956" s="10"/>
      <c r="F956" s="7"/>
      <c r="G956" s="8">
        <f t="shared" ref="G956:L961" si="503">G957</f>
        <v>700000</v>
      </c>
      <c r="H956" s="8">
        <f t="shared" si="503"/>
        <v>0</v>
      </c>
      <c r="I956" s="8">
        <f t="shared" si="503"/>
        <v>0</v>
      </c>
      <c r="J956" s="8">
        <f t="shared" si="503"/>
        <v>0</v>
      </c>
      <c r="K956" s="8">
        <f t="shared" si="503"/>
        <v>700000</v>
      </c>
      <c r="L956" s="8">
        <f t="shared" si="503"/>
        <v>0</v>
      </c>
    </row>
    <row r="957" spans="1:12" x14ac:dyDescent="0.25">
      <c r="A957" s="6" t="s">
        <v>206</v>
      </c>
      <c r="B957" s="10" t="s">
        <v>522</v>
      </c>
      <c r="C957" s="10" t="s">
        <v>205</v>
      </c>
      <c r="D957" s="10" t="s">
        <v>53</v>
      </c>
      <c r="E957" s="10"/>
      <c r="F957" s="7"/>
      <c r="G957" s="8">
        <f t="shared" si="503"/>
        <v>700000</v>
      </c>
      <c r="H957" s="8">
        <f>H958</f>
        <v>0</v>
      </c>
      <c r="I957" s="8">
        <f t="shared" si="503"/>
        <v>0</v>
      </c>
      <c r="J957" s="8">
        <f t="shared" si="503"/>
        <v>0</v>
      </c>
      <c r="K957" s="8">
        <f t="shared" si="503"/>
        <v>700000</v>
      </c>
      <c r="L957" s="8">
        <f t="shared" si="503"/>
        <v>0</v>
      </c>
    </row>
    <row r="958" spans="1:12" ht="25.5" x14ac:dyDescent="0.25">
      <c r="A958" s="9" t="s">
        <v>207</v>
      </c>
      <c r="B958" s="10" t="s">
        <v>522</v>
      </c>
      <c r="C958" s="10" t="s">
        <v>205</v>
      </c>
      <c r="D958" s="10" t="s">
        <v>53</v>
      </c>
      <c r="E958" s="10" t="s">
        <v>61</v>
      </c>
      <c r="F958" s="7"/>
      <c r="G958" s="8">
        <f t="shared" si="503"/>
        <v>700000</v>
      </c>
      <c r="H958" s="8">
        <f>H959</f>
        <v>0</v>
      </c>
      <c r="I958" s="8">
        <f t="shared" si="503"/>
        <v>0</v>
      </c>
      <c r="J958" s="8">
        <f t="shared" si="503"/>
        <v>0</v>
      </c>
      <c r="K958" s="8">
        <f t="shared" si="503"/>
        <v>700000</v>
      </c>
      <c r="L958" s="8">
        <f t="shared" si="503"/>
        <v>0</v>
      </c>
    </row>
    <row r="959" spans="1:12" ht="25.5" x14ac:dyDescent="0.25">
      <c r="A959" s="6" t="s">
        <v>208</v>
      </c>
      <c r="B959" s="10" t="s">
        <v>522</v>
      </c>
      <c r="C959" s="10" t="s">
        <v>205</v>
      </c>
      <c r="D959" s="10" t="s">
        <v>53</v>
      </c>
      <c r="E959" s="10" t="s">
        <v>209</v>
      </c>
      <c r="F959" s="7"/>
      <c r="G959" s="8">
        <f>G960</f>
        <v>700000</v>
      </c>
      <c r="H959" s="8">
        <f t="shared" ref="H959" si="504">H960</f>
        <v>0</v>
      </c>
      <c r="I959" s="8">
        <f t="shared" si="503"/>
        <v>0</v>
      </c>
      <c r="J959" s="8">
        <f t="shared" si="503"/>
        <v>0</v>
      </c>
      <c r="K959" s="8">
        <f t="shared" si="503"/>
        <v>700000</v>
      </c>
      <c r="L959" s="8">
        <f t="shared" si="503"/>
        <v>0</v>
      </c>
    </row>
    <row r="960" spans="1:12" ht="25.5" x14ac:dyDescent="0.25">
      <c r="A960" s="6" t="s">
        <v>685</v>
      </c>
      <c r="B960" s="10" t="s">
        <v>522</v>
      </c>
      <c r="C960" s="10" t="s">
        <v>205</v>
      </c>
      <c r="D960" s="10" t="s">
        <v>53</v>
      </c>
      <c r="E960" s="10" t="s">
        <v>686</v>
      </c>
      <c r="F960" s="7"/>
      <c r="G960" s="8">
        <f t="shared" ref="G960:L960" si="505">+G961</f>
        <v>700000</v>
      </c>
      <c r="H960" s="8">
        <f t="shared" si="505"/>
        <v>0</v>
      </c>
      <c r="I960" s="8">
        <f t="shared" si="505"/>
        <v>0</v>
      </c>
      <c r="J960" s="8">
        <f t="shared" si="505"/>
        <v>0</v>
      </c>
      <c r="K960" s="8">
        <f t="shared" si="505"/>
        <v>700000</v>
      </c>
      <c r="L960" s="8">
        <f t="shared" si="505"/>
        <v>0</v>
      </c>
    </row>
    <row r="961" spans="1:12" x14ac:dyDescent="0.25">
      <c r="A961" s="31" t="s">
        <v>687</v>
      </c>
      <c r="B961" s="10" t="s">
        <v>522</v>
      </c>
      <c r="C961" s="10" t="s">
        <v>205</v>
      </c>
      <c r="D961" s="10" t="s">
        <v>53</v>
      </c>
      <c r="E961" s="10" t="s">
        <v>688</v>
      </c>
      <c r="F961" s="7"/>
      <c r="G961" s="8">
        <f t="shared" si="503"/>
        <v>700000</v>
      </c>
      <c r="H961" s="8">
        <f>H962</f>
        <v>0</v>
      </c>
      <c r="I961" s="8">
        <f>I962</f>
        <v>0</v>
      </c>
      <c r="J961" s="8">
        <f>J962</f>
        <v>0</v>
      </c>
      <c r="K961" s="8">
        <f>K962</f>
        <v>700000</v>
      </c>
      <c r="L961" s="8">
        <f>L962</f>
        <v>0</v>
      </c>
    </row>
    <row r="962" spans="1:12" ht="25.5" x14ac:dyDescent="0.25">
      <c r="A962" s="6" t="s">
        <v>28</v>
      </c>
      <c r="B962" s="10" t="s">
        <v>522</v>
      </c>
      <c r="C962" s="10" t="s">
        <v>205</v>
      </c>
      <c r="D962" s="10" t="s">
        <v>53</v>
      </c>
      <c r="E962" s="10" t="s">
        <v>688</v>
      </c>
      <c r="F962" s="7">
        <v>200</v>
      </c>
      <c r="G962" s="8">
        <v>700000</v>
      </c>
      <c r="H962" s="8"/>
      <c r="I962" s="8">
        <v>0</v>
      </c>
      <c r="J962" s="8"/>
      <c r="K962" s="8">
        <f>G962+I962</f>
        <v>700000</v>
      </c>
      <c r="L962" s="8">
        <f>H962+J962</f>
        <v>0</v>
      </c>
    </row>
    <row r="963" spans="1:12" x14ac:dyDescent="0.25">
      <c r="A963" s="6" t="s">
        <v>210</v>
      </c>
      <c r="B963" s="10" t="s">
        <v>522</v>
      </c>
      <c r="C963" s="10" t="s">
        <v>56</v>
      </c>
      <c r="D963" s="10"/>
      <c r="E963" s="10"/>
      <c r="F963" s="7"/>
      <c r="G963" s="8">
        <f>G964+G975</f>
        <v>498655139.89999998</v>
      </c>
      <c r="H963" s="8">
        <f>H964+H975</f>
        <v>416565000</v>
      </c>
      <c r="I963" s="8">
        <f>I964+I975</f>
        <v>0</v>
      </c>
      <c r="J963" s="8">
        <f>J964+J975</f>
        <v>0</v>
      </c>
      <c r="K963" s="8">
        <f>K964+K975</f>
        <v>498655139.89999998</v>
      </c>
      <c r="L963" s="8">
        <f>L964+L975</f>
        <v>416565000</v>
      </c>
    </row>
    <row r="964" spans="1:12" x14ac:dyDescent="0.25">
      <c r="A964" s="6" t="s">
        <v>211</v>
      </c>
      <c r="B964" s="10" t="s">
        <v>522</v>
      </c>
      <c r="C964" s="10" t="s">
        <v>56</v>
      </c>
      <c r="D964" s="10" t="s">
        <v>16</v>
      </c>
      <c r="E964" s="10"/>
      <c r="F964" s="7"/>
      <c r="G964" s="8">
        <f t="shared" ref="G964:L965" si="506">G965</f>
        <v>108624516.16999999</v>
      </c>
      <c r="H964" s="8">
        <f t="shared" si="506"/>
        <v>73362400</v>
      </c>
      <c r="I964" s="8">
        <f t="shared" si="506"/>
        <v>0</v>
      </c>
      <c r="J964" s="8">
        <f t="shared" si="506"/>
        <v>0</v>
      </c>
      <c r="K964" s="8">
        <f t="shared" si="506"/>
        <v>108624516.16999999</v>
      </c>
      <c r="L964" s="8">
        <f t="shared" si="506"/>
        <v>73362400</v>
      </c>
    </row>
    <row r="965" spans="1:12" ht="25.5" x14ac:dyDescent="0.25">
      <c r="A965" s="6" t="s">
        <v>212</v>
      </c>
      <c r="B965" s="10" t="s">
        <v>522</v>
      </c>
      <c r="C965" s="10" t="s">
        <v>56</v>
      </c>
      <c r="D965" s="10" t="s">
        <v>16</v>
      </c>
      <c r="E965" s="10" t="s">
        <v>213</v>
      </c>
      <c r="F965" s="7"/>
      <c r="G965" s="8">
        <f>G966</f>
        <v>108624516.16999999</v>
      </c>
      <c r="H965" s="8">
        <f t="shared" si="506"/>
        <v>73362400</v>
      </c>
      <c r="I965" s="8">
        <f t="shared" si="506"/>
        <v>0</v>
      </c>
      <c r="J965" s="8">
        <f t="shared" si="506"/>
        <v>0</v>
      </c>
      <c r="K965" s="8">
        <f t="shared" si="506"/>
        <v>108624516.16999999</v>
      </c>
      <c r="L965" s="8">
        <f t="shared" si="506"/>
        <v>73362400</v>
      </c>
    </row>
    <row r="966" spans="1:12" ht="25.5" x14ac:dyDescent="0.25">
      <c r="A966" s="6" t="s">
        <v>214</v>
      </c>
      <c r="B966" s="10" t="s">
        <v>522</v>
      </c>
      <c r="C966" s="10" t="s">
        <v>56</v>
      </c>
      <c r="D966" s="10" t="s">
        <v>16</v>
      </c>
      <c r="E966" s="10" t="s">
        <v>215</v>
      </c>
      <c r="F966" s="7"/>
      <c r="G966" s="8">
        <f>G967+G972</f>
        <v>108624516.16999999</v>
      </c>
      <c r="H966" s="8">
        <f>H967+H972</f>
        <v>73362400</v>
      </c>
      <c r="I966" s="8">
        <f>I967+I972</f>
        <v>0</v>
      </c>
      <c r="J966" s="8">
        <f>J967+J972</f>
        <v>0</v>
      </c>
      <c r="K966" s="8">
        <f>K967+K972</f>
        <v>108624516.16999999</v>
      </c>
      <c r="L966" s="8">
        <f>L967+L972</f>
        <v>73362400</v>
      </c>
    </row>
    <row r="967" spans="1:12" ht="25.5" x14ac:dyDescent="0.25">
      <c r="A967" s="6" t="s">
        <v>216</v>
      </c>
      <c r="B967" s="10" t="s">
        <v>522</v>
      </c>
      <c r="C967" s="10" t="s">
        <v>56</v>
      </c>
      <c r="D967" s="10" t="s">
        <v>16</v>
      </c>
      <c r="E967" s="10" t="s">
        <v>217</v>
      </c>
      <c r="F967" s="7"/>
      <c r="G967" s="8">
        <f>+G970+G968</f>
        <v>49498116.170000002</v>
      </c>
      <c r="H967" s="8">
        <f t="shared" ref="H967:L967" si="507">+H970+H968</f>
        <v>28026800</v>
      </c>
      <c r="I967" s="8">
        <f t="shared" si="507"/>
        <v>0</v>
      </c>
      <c r="J967" s="8">
        <f t="shared" si="507"/>
        <v>0</v>
      </c>
      <c r="K967" s="8">
        <f t="shared" si="507"/>
        <v>49498116.170000002</v>
      </c>
      <c r="L967" s="8">
        <f t="shared" si="507"/>
        <v>28026800</v>
      </c>
    </row>
    <row r="968" spans="1:12" ht="25.5" x14ac:dyDescent="0.25">
      <c r="A968" s="6" t="s">
        <v>218</v>
      </c>
      <c r="B968" s="10" t="s">
        <v>522</v>
      </c>
      <c r="C968" s="10" t="s">
        <v>56</v>
      </c>
      <c r="D968" s="10" t="s">
        <v>16</v>
      </c>
      <c r="E968" s="10" t="s">
        <v>219</v>
      </c>
      <c r="F968" s="7"/>
      <c r="G968" s="8">
        <f t="shared" ref="G968:L968" si="508">G969</f>
        <v>28026800</v>
      </c>
      <c r="H968" s="8">
        <f t="shared" si="508"/>
        <v>28026800</v>
      </c>
      <c r="I968" s="8">
        <f t="shared" si="508"/>
        <v>0</v>
      </c>
      <c r="J968" s="8">
        <f t="shared" si="508"/>
        <v>0</v>
      </c>
      <c r="K968" s="8">
        <f t="shared" si="508"/>
        <v>28026800</v>
      </c>
      <c r="L968" s="8">
        <f t="shared" si="508"/>
        <v>28026800</v>
      </c>
    </row>
    <row r="969" spans="1:12" ht="25.5" x14ac:dyDescent="0.25">
      <c r="A969" s="6" t="s">
        <v>220</v>
      </c>
      <c r="B969" s="10" t="s">
        <v>522</v>
      </c>
      <c r="C969" s="10" t="s">
        <v>56</v>
      </c>
      <c r="D969" s="10" t="s">
        <v>16</v>
      </c>
      <c r="E969" s="10" t="s">
        <v>219</v>
      </c>
      <c r="F969" s="7">
        <v>400</v>
      </c>
      <c r="G969" s="8">
        <v>28026800</v>
      </c>
      <c r="H969" s="8">
        <v>28026800</v>
      </c>
      <c r="I969" s="8"/>
      <c r="J969" s="8"/>
      <c r="K969" s="8">
        <f>G969+I969</f>
        <v>28026800</v>
      </c>
      <c r="L969" s="8">
        <f>H969+J969</f>
        <v>28026800</v>
      </c>
    </row>
    <row r="970" spans="1:12" ht="38.25" x14ac:dyDescent="0.25">
      <c r="A970" s="12" t="s">
        <v>222</v>
      </c>
      <c r="B970" s="10" t="s">
        <v>522</v>
      </c>
      <c r="C970" s="10" t="s">
        <v>56</v>
      </c>
      <c r="D970" s="10" t="s">
        <v>16</v>
      </c>
      <c r="E970" s="10" t="s">
        <v>223</v>
      </c>
      <c r="F970" s="7"/>
      <c r="G970" s="8">
        <f t="shared" ref="G970:L970" si="509">G971</f>
        <v>21471316.170000002</v>
      </c>
      <c r="H970" s="8">
        <f t="shared" si="509"/>
        <v>0</v>
      </c>
      <c r="I970" s="8">
        <f t="shared" si="509"/>
        <v>0</v>
      </c>
      <c r="J970" s="8">
        <f t="shared" si="509"/>
        <v>0</v>
      </c>
      <c r="K970" s="8">
        <f t="shared" si="509"/>
        <v>21471316.170000002</v>
      </c>
      <c r="L970" s="8">
        <f t="shared" si="509"/>
        <v>0</v>
      </c>
    </row>
    <row r="971" spans="1:12" ht="25.5" x14ac:dyDescent="0.25">
      <c r="A971" s="6" t="s">
        <v>220</v>
      </c>
      <c r="B971" s="10" t="s">
        <v>522</v>
      </c>
      <c r="C971" s="10" t="s">
        <v>56</v>
      </c>
      <c r="D971" s="10" t="s">
        <v>16</v>
      </c>
      <c r="E971" s="10" t="s">
        <v>223</v>
      </c>
      <c r="F971" s="7">
        <v>400</v>
      </c>
      <c r="G971" s="8">
        <v>21471316.170000002</v>
      </c>
      <c r="H971" s="8"/>
      <c r="I971" s="8"/>
      <c r="J971" s="8"/>
      <c r="K971" s="8">
        <f>G971+I971</f>
        <v>21471316.170000002</v>
      </c>
      <c r="L971" s="8">
        <f>H971+J971</f>
        <v>0</v>
      </c>
    </row>
    <row r="972" spans="1:12" ht="38.25" x14ac:dyDescent="0.25">
      <c r="A972" s="6" t="s">
        <v>224</v>
      </c>
      <c r="B972" s="10" t="s">
        <v>522</v>
      </c>
      <c r="C972" s="10" t="s">
        <v>56</v>
      </c>
      <c r="D972" s="10" t="s">
        <v>16</v>
      </c>
      <c r="E972" s="10" t="s">
        <v>225</v>
      </c>
      <c r="F972" s="7"/>
      <c r="G972" s="8">
        <f>G973</f>
        <v>59126399.999999993</v>
      </c>
      <c r="H972" s="8">
        <f t="shared" ref="H972:L972" si="510">H973</f>
        <v>45335600</v>
      </c>
      <c r="I972" s="8">
        <f t="shared" si="510"/>
        <v>0</v>
      </c>
      <c r="J972" s="8">
        <f t="shared" si="510"/>
        <v>0</v>
      </c>
      <c r="K972" s="8">
        <f t="shared" si="510"/>
        <v>59126399.999999993</v>
      </c>
      <c r="L972" s="8">
        <f t="shared" si="510"/>
        <v>45335600</v>
      </c>
    </row>
    <row r="973" spans="1:12" ht="51" x14ac:dyDescent="0.2">
      <c r="A973" s="22" t="s">
        <v>221</v>
      </c>
      <c r="B973" s="10" t="s">
        <v>522</v>
      </c>
      <c r="C973" s="10" t="s">
        <v>56</v>
      </c>
      <c r="D973" s="10" t="s">
        <v>16</v>
      </c>
      <c r="E973" s="10" t="s">
        <v>226</v>
      </c>
      <c r="F973" s="7"/>
      <c r="G973" s="8">
        <f t="shared" ref="G973:L973" si="511">G974</f>
        <v>59126399.999999993</v>
      </c>
      <c r="H973" s="8">
        <f t="shared" si="511"/>
        <v>45335600</v>
      </c>
      <c r="I973" s="8">
        <f t="shared" si="511"/>
        <v>0</v>
      </c>
      <c r="J973" s="8">
        <f t="shared" si="511"/>
        <v>0</v>
      </c>
      <c r="K973" s="8">
        <f t="shared" si="511"/>
        <v>59126399.999999993</v>
      </c>
      <c r="L973" s="8">
        <f t="shared" si="511"/>
        <v>45335600</v>
      </c>
    </row>
    <row r="974" spans="1:12" ht="25.5" x14ac:dyDescent="0.25">
      <c r="A974" s="6" t="s">
        <v>220</v>
      </c>
      <c r="B974" s="10" t="s">
        <v>522</v>
      </c>
      <c r="C974" s="10" t="s">
        <v>56</v>
      </c>
      <c r="D974" s="10" t="s">
        <v>16</v>
      </c>
      <c r="E974" s="10" t="s">
        <v>226</v>
      </c>
      <c r="F974" s="7">
        <v>400</v>
      </c>
      <c r="G974" s="8">
        <f>45335600+39275991.04-25485191.04</f>
        <v>59126399.999999993</v>
      </c>
      <c r="H974" s="8">
        <v>45335600</v>
      </c>
      <c r="I974" s="8"/>
      <c r="J974" s="8"/>
      <c r="K974" s="8">
        <f>G974+I974</f>
        <v>59126399.999999993</v>
      </c>
      <c r="L974" s="8">
        <f>H974+J974</f>
        <v>45335600</v>
      </c>
    </row>
    <row r="975" spans="1:12" x14ac:dyDescent="0.25">
      <c r="A975" s="6" t="s">
        <v>227</v>
      </c>
      <c r="B975" s="10" t="s">
        <v>522</v>
      </c>
      <c r="C975" s="10" t="s">
        <v>56</v>
      </c>
      <c r="D975" s="10" t="s">
        <v>18</v>
      </c>
      <c r="E975" s="10"/>
      <c r="F975" s="7"/>
      <c r="G975" s="8">
        <f t="shared" ref="G975:L976" si="512">G976</f>
        <v>390030623.72999996</v>
      </c>
      <c r="H975" s="8">
        <f t="shared" si="512"/>
        <v>343202600</v>
      </c>
      <c r="I975" s="8">
        <f t="shared" si="512"/>
        <v>0</v>
      </c>
      <c r="J975" s="8">
        <f t="shared" si="512"/>
        <v>0</v>
      </c>
      <c r="K975" s="8">
        <f t="shared" si="512"/>
        <v>390030623.72999996</v>
      </c>
      <c r="L975" s="8">
        <f t="shared" si="512"/>
        <v>343202600</v>
      </c>
    </row>
    <row r="976" spans="1:12" ht="25.5" x14ac:dyDescent="0.25">
      <c r="A976" s="6" t="s">
        <v>212</v>
      </c>
      <c r="B976" s="10" t="s">
        <v>522</v>
      </c>
      <c r="C976" s="10" t="s">
        <v>56</v>
      </c>
      <c r="D976" s="10" t="s">
        <v>18</v>
      </c>
      <c r="E976" s="10" t="s">
        <v>213</v>
      </c>
      <c r="F976" s="7"/>
      <c r="G976" s="8">
        <f t="shared" si="512"/>
        <v>390030623.72999996</v>
      </c>
      <c r="H976" s="8">
        <f t="shared" si="512"/>
        <v>343202600</v>
      </c>
      <c r="I976" s="8">
        <f t="shared" si="512"/>
        <v>0</v>
      </c>
      <c r="J976" s="8">
        <f t="shared" si="512"/>
        <v>0</v>
      </c>
      <c r="K976" s="8">
        <f t="shared" si="512"/>
        <v>390030623.72999996</v>
      </c>
      <c r="L976" s="8">
        <f t="shared" si="512"/>
        <v>343202600</v>
      </c>
    </row>
    <row r="977" spans="1:12" ht="25.5" x14ac:dyDescent="0.25">
      <c r="A977" s="6" t="s">
        <v>214</v>
      </c>
      <c r="B977" s="10" t="s">
        <v>522</v>
      </c>
      <c r="C977" s="10" t="s">
        <v>56</v>
      </c>
      <c r="D977" s="10" t="s">
        <v>18</v>
      </c>
      <c r="E977" s="10" t="s">
        <v>215</v>
      </c>
      <c r="F977" s="7"/>
      <c r="G977" s="8">
        <f>G978+G983</f>
        <v>390030623.72999996</v>
      </c>
      <c r="H977" s="8">
        <f>H978+H983</f>
        <v>343202600</v>
      </c>
      <c r="I977" s="8">
        <f>I978+I983</f>
        <v>0</v>
      </c>
      <c r="J977" s="8">
        <f>J978+J983</f>
        <v>0</v>
      </c>
      <c r="K977" s="8">
        <f>K978+K983</f>
        <v>390030623.72999996</v>
      </c>
      <c r="L977" s="8">
        <f>L978+L983</f>
        <v>343202600</v>
      </c>
    </row>
    <row r="978" spans="1:12" ht="25.5" x14ac:dyDescent="0.25">
      <c r="A978" s="6" t="s">
        <v>216</v>
      </c>
      <c r="B978" s="10" t="s">
        <v>522</v>
      </c>
      <c r="C978" s="10" t="s">
        <v>56</v>
      </c>
      <c r="D978" s="10" t="s">
        <v>18</v>
      </c>
      <c r="E978" s="10" t="s">
        <v>217</v>
      </c>
      <c r="F978" s="7"/>
      <c r="G978" s="8">
        <f>G979+G981</f>
        <v>4124713.58</v>
      </c>
      <c r="H978" s="8">
        <f t="shared" ref="H978:L978" si="513">H979+H981</f>
        <v>2520200</v>
      </c>
      <c r="I978" s="8">
        <f t="shared" si="513"/>
        <v>0</v>
      </c>
      <c r="J978" s="8">
        <f t="shared" si="513"/>
        <v>0</v>
      </c>
      <c r="K978" s="8">
        <f t="shared" si="513"/>
        <v>4124713.58</v>
      </c>
      <c r="L978" s="8">
        <f t="shared" si="513"/>
        <v>2520200</v>
      </c>
    </row>
    <row r="979" spans="1:12" ht="25.5" x14ac:dyDescent="0.25">
      <c r="A979" s="6" t="s">
        <v>218</v>
      </c>
      <c r="B979" s="10" t="s">
        <v>522</v>
      </c>
      <c r="C979" s="10" t="s">
        <v>56</v>
      </c>
      <c r="D979" s="10" t="s">
        <v>18</v>
      </c>
      <c r="E979" s="10" t="s">
        <v>219</v>
      </c>
      <c r="F979" s="7"/>
      <c r="G979" s="8">
        <f t="shared" ref="G979:L979" si="514">G980</f>
        <v>2520200</v>
      </c>
      <c r="H979" s="8">
        <f t="shared" si="514"/>
        <v>2520200</v>
      </c>
      <c r="I979" s="8">
        <f t="shared" si="514"/>
        <v>0</v>
      </c>
      <c r="J979" s="8">
        <f t="shared" si="514"/>
        <v>0</v>
      </c>
      <c r="K979" s="8">
        <f t="shared" si="514"/>
        <v>2520200</v>
      </c>
      <c r="L979" s="8">
        <f t="shared" si="514"/>
        <v>2520200</v>
      </c>
    </row>
    <row r="980" spans="1:12" ht="25.5" x14ac:dyDescent="0.25">
      <c r="A980" s="6" t="s">
        <v>220</v>
      </c>
      <c r="B980" s="10" t="s">
        <v>522</v>
      </c>
      <c r="C980" s="10" t="s">
        <v>56</v>
      </c>
      <c r="D980" s="10" t="s">
        <v>18</v>
      </c>
      <c r="E980" s="10" t="s">
        <v>219</v>
      </c>
      <c r="F980" s="7">
        <v>400</v>
      </c>
      <c r="G980" s="8">
        <v>2520200</v>
      </c>
      <c r="H980" s="8">
        <v>2520200</v>
      </c>
      <c r="I980" s="8"/>
      <c r="J980" s="8"/>
      <c r="K980" s="8">
        <f>G980+I980</f>
        <v>2520200</v>
      </c>
      <c r="L980" s="8">
        <f>H980+J980</f>
        <v>2520200</v>
      </c>
    </row>
    <row r="981" spans="1:12" ht="38.25" x14ac:dyDescent="0.25">
      <c r="A981" s="12" t="s">
        <v>222</v>
      </c>
      <c r="B981" s="10" t="s">
        <v>522</v>
      </c>
      <c r="C981" s="10" t="s">
        <v>56</v>
      </c>
      <c r="D981" s="10" t="s">
        <v>18</v>
      </c>
      <c r="E981" s="10" t="s">
        <v>223</v>
      </c>
      <c r="F981" s="7"/>
      <c r="G981" s="8">
        <f t="shared" ref="G981:L981" si="515">G982</f>
        <v>1604513.58</v>
      </c>
      <c r="H981" s="8">
        <f t="shared" si="515"/>
        <v>0</v>
      </c>
      <c r="I981" s="8">
        <f t="shared" si="515"/>
        <v>0</v>
      </c>
      <c r="J981" s="8">
        <f t="shared" si="515"/>
        <v>0</v>
      </c>
      <c r="K981" s="8">
        <f t="shared" si="515"/>
        <v>1604513.58</v>
      </c>
      <c r="L981" s="8">
        <f t="shared" si="515"/>
        <v>0</v>
      </c>
    </row>
    <row r="982" spans="1:12" ht="25.5" x14ac:dyDescent="0.25">
      <c r="A982" s="6" t="s">
        <v>220</v>
      </c>
      <c r="B982" s="10" t="s">
        <v>522</v>
      </c>
      <c r="C982" s="10" t="s">
        <v>56</v>
      </c>
      <c r="D982" s="10" t="s">
        <v>18</v>
      </c>
      <c r="E982" s="10" t="s">
        <v>223</v>
      </c>
      <c r="F982" s="7">
        <v>400</v>
      </c>
      <c r="G982" s="8">
        <v>1604513.58</v>
      </c>
      <c r="H982" s="8"/>
      <c r="I982" s="8"/>
      <c r="J982" s="8"/>
      <c r="K982" s="8">
        <f>I982+G982</f>
        <v>1604513.58</v>
      </c>
      <c r="L982" s="8">
        <f>H982+J982</f>
        <v>0</v>
      </c>
    </row>
    <row r="983" spans="1:12" x14ac:dyDescent="0.25">
      <c r="A983" s="6" t="s">
        <v>228</v>
      </c>
      <c r="B983" s="10" t="s">
        <v>522</v>
      </c>
      <c r="C983" s="10" t="s">
        <v>56</v>
      </c>
      <c r="D983" s="10" t="s">
        <v>18</v>
      </c>
      <c r="E983" s="10" t="s">
        <v>229</v>
      </c>
      <c r="F983" s="7"/>
      <c r="G983" s="8">
        <f>G984</f>
        <v>385905910.14999998</v>
      </c>
      <c r="H983" s="8">
        <f t="shared" ref="H983:L983" si="516">H984</f>
        <v>340682400</v>
      </c>
      <c r="I983" s="8">
        <f t="shared" si="516"/>
        <v>0</v>
      </c>
      <c r="J983" s="8">
        <f t="shared" si="516"/>
        <v>0</v>
      </c>
      <c r="K983" s="8">
        <f t="shared" si="516"/>
        <v>385905910.14999998</v>
      </c>
      <c r="L983" s="8">
        <f t="shared" si="516"/>
        <v>340682400</v>
      </c>
    </row>
    <row r="984" spans="1:12" ht="38.25" x14ac:dyDescent="0.25">
      <c r="A984" s="23" t="s">
        <v>230</v>
      </c>
      <c r="B984" s="10" t="s">
        <v>522</v>
      </c>
      <c r="C984" s="10" t="s">
        <v>56</v>
      </c>
      <c r="D984" s="10" t="s">
        <v>18</v>
      </c>
      <c r="E984" s="10" t="s">
        <v>231</v>
      </c>
      <c r="F984" s="7"/>
      <c r="G984" s="8">
        <f t="shared" ref="G984:L984" si="517">G985</f>
        <v>385905910.14999998</v>
      </c>
      <c r="H984" s="8">
        <f t="shared" si="517"/>
        <v>340682400</v>
      </c>
      <c r="I984" s="8">
        <f t="shared" si="517"/>
        <v>0</v>
      </c>
      <c r="J984" s="8">
        <f t="shared" si="517"/>
        <v>0</v>
      </c>
      <c r="K984" s="8">
        <f t="shared" si="517"/>
        <v>385905910.14999998</v>
      </c>
      <c r="L984" s="8">
        <f t="shared" si="517"/>
        <v>340682400</v>
      </c>
    </row>
    <row r="985" spans="1:12" ht="25.5" x14ac:dyDescent="0.25">
      <c r="A985" s="6" t="s">
        <v>220</v>
      </c>
      <c r="B985" s="10" t="s">
        <v>522</v>
      </c>
      <c r="C985" s="10" t="s">
        <v>56</v>
      </c>
      <c r="D985" s="10" t="s">
        <v>18</v>
      </c>
      <c r="E985" s="10" t="s">
        <v>231</v>
      </c>
      <c r="F985" s="7">
        <v>400</v>
      </c>
      <c r="G985" s="8">
        <v>385905910.14999998</v>
      </c>
      <c r="H985" s="8">
        <v>340682400</v>
      </c>
      <c r="I985" s="8"/>
      <c r="J985" s="8"/>
      <c r="K985" s="8">
        <f>G985+I985</f>
        <v>385905910.14999998</v>
      </c>
      <c r="L985" s="8">
        <f>H985+J985</f>
        <v>340682400</v>
      </c>
    </row>
    <row r="986" spans="1:12" x14ac:dyDescent="0.25">
      <c r="A986" s="6" t="s">
        <v>243</v>
      </c>
      <c r="B986" s="10" t="s">
        <v>522</v>
      </c>
      <c r="C986" s="10" t="s">
        <v>244</v>
      </c>
      <c r="D986" s="10"/>
      <c r="E986" s="10"/>
      <c r="F986" s="7"/>
      <c r="G986" s="8">
        <f t="shared" ref="G986:L991" si="518">G987</f>
        <v>1665860</v>
      </c>
      <c r="H986" s="8">
        <f t="shared" si="518"/>
        <v>0</v>
      </c>
      <c r="I986" s="8">
        <f t="shared" si="518"/>
        <v>0</v>
      </c>
      <c r="J986" s="8">
        <f t="shared" si="518"/>
        <v>0</v>
      </c>
      <c r="K986" s="8">
        <f t="shared" si="518"/>
        <v>1665860</v>
      </c>
      <c r="L986" s="8">
        <f t="shared" si="518"/>
        <v>0</v>
      </c>
    </row>
    <row r="987" spans="1:12" x14ac:dyDescent="0.25">
      <c r="A987" s="6" t="s">
        <v>245</v>
      </c>
      <c r="B987" s="10" t="s">
        <v>522</v>
      </c>
      <c r="C987" s="10" t="s">
        <v>244</v>
      </c>
      <c r="D987" s="10" t="s">
        <v>32</v>
      </c>
      <c r="E987" s="10"/>
      <c r="F987" s="7"/>
      <c r="G987" s="8">
        <f t="shared" si="518"/>
        <v>1665860</v>
      </c>
      <c r="H987" s="8">
        <f t="shared" si="518"/>
        <v>0</v>
      </c>
      <c r="I987" s="8">
        <f t="shared" si="518"/>
        <v>0</v>
      </c>
      <c r="J987" s="8">
        <f t="shared" si="518"/>
        <v>0</v>
      </c>
      <c r="K987" s="8">
        <f t="shared" si="518"/>
        <v>1665860</v>
      </c>
      <c r="L987" s="8">
        <f t="shared" si="518"/>
        <v>0</v>
      </c>
    </row>
    <row r="988" spans="1:12" ht="25.5" x14ac:dyDescent="0.25">
      <c r="A988" s="6" t="s">
        <v>246</v>
      </c>
      <c r="B988" s="10" t="s">
        <v>522</v>
      </c>
      <c r="C988" s="10" t="s">
        <v>244</v>
      </c>
      <c r="D988" s="10" t="s">
        <v>32</v>
      </c>
      <c r="E988" s="10" t="s">
        <v>247</v>
      </c>
      <c r="F988" s="7"/>
      <c r="G988" s="8">
        <f t="shared" si="518"/>
        <v>1665860</v>
      </c>
      <c r="H988" s="8">
        <f t="shared" si="518"/>
        <v>0</v>
      </c>
      <c r="I988" s="8">
        <f t="shared" si="518"/>
        <v>0</v>
      </c>
      <c r="J988" s="8">
        <f t="shared" si="518"/>
        <v>0</v>
      </c>
      <c r="K988" s="8">
        <f t="shared" si="518"/>
        <v>1665860</v>
      </c>
      <c r="L988" s="8">
        <f t="shared" si="518"/>
        <v>0</v>
      </c>
    </row>
    <row r="989" spans="1:12" ht="38.25" x14ac:dyDescent="0.25">
      <c r="A989" s="6" t="s">
        <v>248</v>
      </c>
      <c r="B989" s="10" t="s">
        <v>522</v>
      </c>
      <c r="C989" s="10" t="s">
        <v>244</v>
      </c>
      <c r="D989" s="10" t="s">
        <v>32</v>
      </c>
      <c r="E989" s="10" t="s">
        <v>249</v>
      </c>
      <c r="F989" s="7"/>
      <c r="G989" s="8">
        <f>G990</f>
        <v>1665860</v>
      </c>
      <c r="H989" s="8">
        <f t="shared" si="518"/>
        <v>0</v>
      </c>
      <c r="I989" s="8">
        <f t="shared" si="518"/>
        <v>0</v>
      </c>
      <c r="J989" s="8">
        <f t="shared" si="518"/>
        <v>0</v>
      </c>
      <c r="K989" s="8">
        <f t="shared" si="518"/>
        <v>1665860</v>
      </c>
      <c r="L989" s="8">
        <f t="shared" si="518"/>
        <v>0</v>
      </c>
    </row>
    <row r="990" spans="1:12" ht="51" x14ac:dyDescent="0.25">
      <c r="A990" s="6" t="s">
        <v>250</v>
      </c>
      <c r="B990" s="10" t="s">
        <v>522</v>
      </c>
      <c r="C990" s="10" t="s">
        <v>244</v>
      </c>
      <c r="D990" s="10" t="s">
        <v>32</v>
      </c>
      <c r="E990" s="10" t="s">
        <v>251</v>
      </c>
      <c r="F990" s="7"/>
      <c r="G990" s="8">
        <f>G991</f>
        <v>1665860</v>
      </c>
      <c r="H990" s="8">
        <f t="shared" si="518"/>
        <v>0</v>
      </c>
      <c r="I990" s="8">
        <f t="shared" si="518"/>
        <v>0</v>
      </c>
      <c r="J990" s="8">
        <f t="shared" si="518"/>
        <v>0</v>
      </c>
      <c r="K990" s="8">
        <f t="shared" si="518"/>
        <v>1665860</v>
      </c>
      <c r="L990" s="8">
        <f t="shared" si="518"/>
        <v>0</v>
      </c>
    </row>
    <row r="991" spans="1:12" x14ac:dyDescent="0.25">
      <c r="A991" s="12" t="s">
        <v>86</v>
      </c>
      <c r="B991" s="10" t="s">
        <v>522</v>
      </c>
      <c r="C991" s="10" t="s">
        <v>244</v>
      </c>
      <c r="D991" s="10" t="s">
        <v>32</v>
      </c>
      <c r="E991" s="10" t="s">
        <v>252</v>
      </c>
      <c r="F991" s="7"/>
      <c r="G991" s="8">
        <f t="shared" si="518"/>
        <v>1665860</v>
      </c>
      <c r="H991" s="8">
        <f t="shared" si="518"/>
        <v>0</v>
      </c>
      <c r="I991" s="8">
        <f t="shared" si="518"/>
        <v>0</v>
      </c>
      <c r="J991" s="8">
        <f t="shared" si="518"/>
        <v>0</v>
      </c>
      <c r="K991" s="8">
        <f t="shared" si="518"/>
        <v>1665860</v>
      </c>
      <c r="L991" s="8">
        <f t="shared" si="518"/>
        <v>0</v>
      </c>
    </row>
    <row r="992" spans="1:12" ht="25.5" x14ac:dyDescent="0.25">
      <c r="A992" s="6" t="s">
        <v>68</v>
      </c>
      <c r="B992" s="10" t="s">
        <v>522</v>
      </c>
      <c r="C992" s="10" t="s">
        <v>244</v>
      </c>
      <c r="D992" s="10" t="s">
        <v>32</v>
      </c>
      <c r="E992" s="10" t="s">
        <v>252</v>
      </c>
      <c r="F992" s="7">
        <v>600</v>
      </c>
      <c r="G992" s="8">
        <v>1665860</v>
      </c>
      <c r="H992" s="8"/>
      <c r="I992" s="8">
        <v>0</v>
      </c>
      <c r="J992" s="8"/>
      <c r="K992" s="8">
        <f>G992+I992</f>
        <v>1665860</v>
      </c>
      <c r="L992" s="8">
        <f>H992+J992</f>
        <v>0</v>
      </c>
    </row>
    <row r="993" spans="1:12" x14ac:dyDescent="0.25">
      <c r="A993" s="6" t="s">
        <v>253</v>
      </c>
      <c r="B993" s="10" t="s">
        <v>522</v>
      </c>
      <c r="C993" s="10" t="s">
        <v>163</v>
      </c>
      <c r="D993" s="10"/>
      <c r="E993" s="10"/>
      <c r="F993" s="10"/>
      <c r="G993" s="8">
        <f t="shared" ref="G993:L993" si="519">G1000+G994</f>
        <v>618158</v>
      </c>
      <c r="H993" s="8">
        <f t="shared" si="519"/>
        <v>415500</v>
      </c>
      <c r="I993" s="8">
        <f t="shared" si="519"/>
        <v>-8100</v>
      </c>
      <c r="J993" s="8">
        <f t="shared" si="519"/>
        <v>-8100</v>
      </c>
      <c r="K993" s="8">
        <f t="shared" si="519"/>
        <v>610058</v>
      </c>
      <c r="L993" s="8">
        <f t="shared" si="519"/>
        <v>407400</v>
      </c>
    </row>
    <row r="994" spans="1:12" x14ac:dyDescent="0.25">
      <c r="A994" s="6" t="s">
        <v>257</v>
      </c>
      <c r="B994" s="10" t="s">
        <v>522</v>
      </c>
      <c r="C994" s="10" t="s">
        <v>163</v>
      </c>
      <c r="D994" s="10" t="s">
        <v>119</v>
      </c>
      <c r="E994" s="10"/>
      <c r="F994" s="10"/>
      <c r="G994" s="8">
        <f>G995</f>
        <v>415500</v>
      </c>
      <c r="H994" s="8">
        <f t="shared" ref="H994:L998" si="520">H995</f>
        <v>415500</v>
      </c>
      <c r="I994" s="8">
        <f t="shared" si="520"/>
        <v>-8100</v>
      </c>
      <c r="J994" s="8">
        <f t="shared" si="520"/>
        <v>-8100</v>
      </c>
      <c r="K994" s="8">
        <f t="shared" si="520"/>
        <v>407400</v>
      </c>
      <c r="L994" s="8">
        <f t="shared" si="520"/>
        <v>407400</v>
      </c>
    </row>
    <row r="995" spans="1:12" ht="25.5" x14ac:dyDescent="0.25">
      <c r="A995" s="6" t="s">
        <v>526</v>
      </c>
      <c r="B995" s="10" t="s">
        <v>522</v>
      </c>
      <c r="C995" s="10" t="s">
        <v>163</v>
      </c>
      <c r="D995" s="10" t="s">
        <v>119</v>
      </c>
      <c r="E995" s="10" t="s">
        <v>527</v>
      </c>
      <c r="F995" s="10"/>
      <c r="G995" s="8">
        <f>G996</f>
        <v>415500</v>
      </c>
      <c r="H995" s="8">
        <f t="shared" si="520"/>
        <v>415500</v>
      </c>
      <c r="I995" s="8">
        <f t="shared" si="520"/>
        <v>-8100</v>
      </c>
      <c r="J995" s="8">
        <f t="shared" si="520"/>
        <v>-8100</v>
      </c>
      <c r="K995" s="8">
        <f t="shared" si="520"/>
        <v>407400</v>
      </c>
      <c r="L995" s="8">
        <f t="shared" si="520"/>
        <v>407400</v>
      </c>
    </row>
    <row r="996" spans="1:12" ht="25.5" x14ac:dyDescent="0.25">
      <c r="A996" s="6" t="s">
        <v>627</v>
      </c>
      <c r="B996" s="10" t="s">
        <v>522</v>
      </c>
      <c r="C996" s="10" t="s">
        <v>163</v>
      </c>
      <c r="D996" s="10" t="s">
        <v>119</v>
      </c>
      <c r="E996" s="10" t="s">
        <v>529</v>
      </c>
      <c r="F996" s="10"/>
      <c r="G996" s="8">
        <f>G997</f>
        <v>415500</v>
      </c>
      <c r="H996" s="8">
        <f t="shared" si="520"/>
        <v>415500</v>
      </c>
      <c r="I996" s="8">
        <f t="shared" si="520"/>
        <v>-8100</v>
      </c>
      <c r="J996" s="8">
        <f t="shared" si="520"/>
        <v>-8100</v>
      </c>
      <c r="K996" s="8">
        <f t="shared" si="520"/>
        <v>407400</v>
      </c>
      <c r="L996" s="8">
        <f t="shared" si="520"/>
        <v>407400</v>
      </c>
    </row>
    <row r="997" spans="1:12" x14ac:dyDescent="0.25">
      <c r="A997" s="6" t="s">
        <v>657</v>
      </c>
      <c r="B997" s="10" t="s">
        <v>522</v>
      </c>
      <c r="C997" s="10" t="s">
        <v>163</v>
      </c>
      <c r="D997" s="10" t="s">
        <v>119</v>
      </c>
      <c r="E997" s="10" t="s">
        <v>658</v>
      </c>
      <c r="F997" s="10"/>
      <c r="G997" s="8">
        <f>G998</f>
        <v>415500</v>
      </c>
      <c r="H997" s="8">
        <f t="shared" si="520"/>
        <v>415500</v>
      </c>
      <c r="I997" s="8">
        <f t="shared" si="520"/>
        <v>-8100</v>
      </c>
      <c r="J997" s="8">
        <f t="shared" si="520"/>
        <v>-8100</v>
      </c>
      <c r="K997" s="8">
        <f t="shared" si="520"/>
        <v>407400</v>
      </c>
      <c r="L997" s="8">
        <f t="shared" si="520"/>
        <v>407400</v>
      </c>
    </row>
    <row r="998" spans="1:12" ht="25.5" x14ac:dyDescent="0.25">
      <c r="A998" s="6" t="s">
        <v>689</v>
      </c>
      <c r="B998" s="10" t="s">
        <v>522</v>
      </c>
      <c r="C998" s="10" t="s">
        <v>163</v>
      </c>
      <c r="D998" s="10" t="s">
        <v>119</v>
      </c>
      <c r="E998" s="10" t="s">
        <v>690</v>
      </c>
      <c r="F998" s="10"/>
      <c r="G998" s="8">
        <f>G999</f>
        <v>415500</v>
      </c>
      <c r="H998" s="8">
        <f t="shared" si="520"/>
        <v>415500</v>
      </c>
      <c r="I998" s="8">
        <f t="shared" si="520"/>
        <v>-8100</v>
      </c>
      <c r="J998" s="8">
        <f t="shared" si="520"/>
        <v>-8100</v>
      </c>
      <c r="K998" s="8">
        <f t="shared" si="520"/>
        <v>407400</v>
      </c>
      <c r="L998" s="8">
        <f t="shared" si="520"/>
        <v>407400</v>
      </c>
    </row>
    <row r="999" spans="1:12" ht="25.5" x14ac:dyDescent="0.25">
      <c r="A999" s="6" t="s">
        <v>68</v>
      </c>
      <c r="B999" s="10" t="s">
        <v>522</v>
      </c>
      <c r="C999" s="10" t="s">
        <v>163</v>
      </c>
      <c r="D999" s="10" t="s">
        <v>119</v>
      </c>
      <c r="E999" s="10" t="s">
        <v>690</v>
      </c>
      <c r="F999" s="10" t="s">
        <v>172</v>
      </c>
      <c r="G999" s="8">
        <v>415500</v>
      </c>
      <c r="H999" s="8">
        <v>415500</v>
      </c>
      <c r="I999" s="8">
        <v>-8100</v>
      </c>
      <c r="J999" s="8">
        <v>-8100</v>
      </c>
      <c r="K999" s="8">
        <f>G999+I999</f>
        <v>407400</v>
      </c>
      <c r="L999" s="8">
        <f>H999+J999</f>
        <v>407400</v>
      </c>
    </row>
    <row r="1000" spans="1:12" x14ac:dyDescent="0.25">
      <c r="A1000" s="24" t="s">
        <v>267</v>
      </c>
      <c r="B1000" s="10" t="s">
        <v>522</v>
      </c>
      <c r="C1000" s="10" t="s">
        <v>163</v>
      </c>
      <c r="D1000" s="10" t="s">
        <v>205</v>
      </c>
      <c r="E1000" s="10"/>
      <c r="F1000" s="10"/>
      <c r="G1000" s="8">
        <f t="shared" ref="G1000:L1004" si="521">G1001</f>
        <v>202658</v>
      </c>
      <c r="H1000" s="8">
        <f t="shared" si="521"/>
        <v>0</v>
      </c>
      <c r="I1000" s="8">
        <f t="shared" si="521"/>
        <v>0</v>
      </c>
      <c r="J1000" s="8">
        <f t="shared" si="521"/>
        <v>0</v>
      </c>
      <c r="K1000" s="8">
        <f t="shared" si="521"/>
        <v>202658</v>
      </c>
      <c r="L1000" s="8">
        <f t="shared" si="521"/>
        <v>0</v>
      </c>
    </row>
    <row r="1001" spans="1:12" ht="25.5" x14ac:dyDescent="0.25">
      <c r="A1001" s="9" t="s">
        <v>60</v>
      </c>
      <c r="B1001" s="10" t="s">
        <v>522</v>
      </c>
      <c r="C1001" s="10" t="s">
        <v>163</v>
      </c>
      <c r="D1001" s="10" t="s">
        <v>205</v>
      </c>
      <c r="E1001" s="10" t="s">
        <v>61</v>
      </c>
      <c r="F1001" s="10"/>
      <c r="G1001" s="8">
        <f t="shared" si="521"/>
        <v>202658</v>
      </c>
      <c r="H1001" s="8">
        <f t="shared" si="521"/>
        <v>0</v>
      </c>
      <c r="I1001" s="8">
        <f t="shared" si="521"/>
        <v>0</v>
      </c>
      <c r="J1001" s="8">
        <f t="shared" si="521"/>
        <v>0</v>
      </c>
      <c r="K1001" s="8">
        <f t="shared" si="521"/>
        <v>202658</v>
      </c>
      <c r="L1001" s="8">
        <f t="shared" si="521"/>
        <v>0</v>
      </c>
    </row>
    <row r="1002" spans="1:12" x14ac:dyDescent="0.25">
      <c r="A1002" s="6" t="s">
        <v>268</v>
      </c>
      <c r="B1002" s="10" t="s">
        <v>522</v>
      </c>
      <c r="C1002" s="10" t="s">
        <v>163</v>
      </c>
      <c r="D1002" s="10" t="s">
        <v>205</v>
      </c>
      <c r="E1002" s="10" t="s">
        <v>269</v>
      </c>
      <c r="F1002" s="10"/>
      <c r="G1002" s="8">
        <f>G1003</f>
        <v>202658</v>
      </c>
      <c r="H1002" s="8">
        <f>H1003</f>
        <v>0</v>
      </c>
      <c r="I1002" s="8">
        <f t="shared" si="521"/>
        <v>0</v>
      </c>
      <c r="J1002" s="8">
        <f t="shared" si="521"/>
        <v>0</v>
      </c>
      <c r="K1002" s="8">
        <f t="shared" si="521"/>
        <v>202658</v>
      </c>
      <c r="L1002" s="8">
        <f t="shared" si="521"/>
        <v>0</v>
      </c>
    </row>
    <row r="1003" spans="1:12" ht="25.5" x14ac:dyDescent="0.25">
      <c r="A1003" s="6" t="s">
        <v>352</v>
      </c>
      <c r="B1003" s="10" t="s">
        <v>522</v>
      </c>
      <c r="C1003" s="10" t="s">
        <v>163</v>
      </c>
      <c r="D1003" s="10" t="s">
        <v>205</v>
      </c>
      <c r="E1003" s="10" t="s">
        <v>353</v>
      </c>
      <c r="F1003" s="10"/>
      <c r="G1003" s="8">
        <f>G1004</f>
        <v>202658</v>
      </c>
      <c r="H1003" s="8">
        <f>H1004</f>
        <v>0</v>
      </c>
      <c r="I1003" s="8">
        <f t="shared" si="521"/>
        <v>0</v>
      </c>
      <c r="J1003" s="8">
        <f t="shared" si="521"/>
        <v>0</v>
      </c>
      <c r="K1003" s="8">
        <f t="shared" si="521"/>
        <v>202658</v>
      </c>
      <c r="L1003" s="8">
        <f t="shared" si="521"/>
        <v>0</v>
      </c>
    </row>
    <row r="1004" spans="1:12" ht="25.5" x14ac:dyDescent="0.25">
      <c r="A1004" s="31" t="s">
        <v>691</v>
      </c>
      <c r="B1004" s="10" t="s">
        <v>522</v>
      </c>
      <c r="C1004" s="10" t="s">
        <v>163</v>
      </c>
      <c r="D1004" s="10" t="s">
        <v>205</v>
      </c>
      <c r="E1004" s="10" t="s">
        <v>437</v>
      </c>
      <c r="F1004" s="10"/>
      <c r="G1004" s="8">
        <f t="shared" si="521"/>
        <v>202658</v>
      </c>
      <c r="H1004" s="8">
        <f t="shared" si="521"/>
        <v>0</v>
      </c>
      <c r="I1004" s="8">
        <f t="shared" si="521"/>
        <v>0</v>
      </c>
      <c r="J1004" s="8">
        <f t="shared" si="521"/>
        <v>0</v>
      </c>
      <c r="K1004" s="8">
        <f t="shared" si="521"/>
        <v>202658</v>
      </c>
      <c r="L1004" s="8">
        <f t="shared" si="521"/>
        <v>0</v>
      </c>
    </row>
    <row r="1005" spans="1:12" ht="25.5" x14ac:dyDescent="0.25">
      <c r="A1005" s="6" t="s">
        <v>28</v>
      </c>
      <c r="B1005" s="10" t="s">
        <v>522</v>
      </c>
      <c r="C1005" s="10" t="s">
        <v>163</v>
      </c>
      <c r="D1005" s="10" t="s">
        <v>205</v>
      </c>
      <c r="E1005" s="10" t="s">
        <v>437</v>
      </c>
      <c r="F1005" s="10" t="s">
        <v>380</v>
      </c>
      <c r="G1005" s="8">
        <v>202658</v>
      </c>
      <c r="H1005" s="8"/>
      <c r="I1005" s="8"/>
      <c r="J1005" s="8"/>
      <c r="K1005" s="8">
        <f>G1005+I1005</f>
        <v>202658</v>
      </c>
      <c r="L1005" s="8">
        <f>H1005+J1005</f>
        <v>0</v>
      </c>
    </row>
    <row r="1006" spans="1:12" x14ac:dyDescent="0.25">
      <c r="A1006" s="6" t="s">
        <v>270</v>
      </c>
      <c r="B1006" s="10" t="s">
        <v>522</v>
      </c>
      <c r="C1006" s="10" t="s">
        <v>271</v>
      </c>
      <c r="D1006" s="10"/>
      <c r="E1006" s="10"/>
      <c r="F1006" s="10"/>
      <c r="G1006" s="8">
        <f t="shared" ref="G1006:L1006" si="522">G1007</f>
        <v>1096200.95</v>
      </c>
      <c r="H1006" s="8">
        <f t="shared" si="522"/>
        <v>698280</v>
      </c>
      <c r="I1006" s="8">
        <f t="shared" si="522"/>
        <v>0</v>
      </c>
      <c r="J1006" s="8">
        <f t="shared" si="522"/>
        <v>0</v>
      </c>
      <c r="K1006" s="8">
        <f t="shared" si="522"/>
        <v>1096200.95</v>
      </c>
      <c r="L1006" s="8">
        <f t="shared" si="522"/>
        <v>698280</v>
      </c>
    </row>
    <row r="1007" spans="1:12" s="30" customFormat="1" x14ac:dyDescent="0.25">
      <c r="A1007" s="6" t="s">
        <v>272</v>
      </c>
      <c r="B1007" s="10" t="s">
        <v>522</v>
      </c>
      <c r="C1007" s="10" t="s">
        <v>271</v>
      </c>
      <c r="D1007" s="10" t="s">
        <v>53</v>
      </c>
      <c r="E1007" s="10"/>
      <c r="F1007" s="10"/>
      <c r="G1007" s="8">
        <f>+G1008</f>
        <v>1096200.95</v>
      </c>
      <c r="H1007" s="8">
        <f t="shared" ref="H1007:L1007" si="523">+H1008</f>
        <v>698280</v>
      </c>
      <c r="I1007" s="8">
        <f t="shared" si="523"/>
        <v>0</v>
      </c>
      <c r="J1007" s="8">
        <f t="shared" si="523"/>
        <v>0</v>
      </c>
      <c r="K1007" s="8">
        <f t="shared" si="523"/>
        <v>1096200.95</v>
      </c>
      <c r="L1007" s="8">
        <f t="shared" si="523"/>
        <v>698280</v>
      </c>
    </row>
    <row r="1008" spans="1:12" s="30" customFormat="1" ht="25.5" x14ac:dyDescent="0.25">
      <c r="A1008" s="6" t="s">
        <v>207</v>
      </c>
      <c r="B1008" s="10">
        <v>731</v>
      </c>
      <c r="C1008" s="10" t="s">
        <v>271</v>
      </c>
      <c r="D1008" s="10" t="s">
        <v>53</v>
      </c>
      <c r="E1008" s="10" t="s">
        <v>61</v>
      </c>
      <c r="F1008" s="10"/>
      <c r="G1008" s="8">
        <f>G1009</f>
        <v>1096200.95</v>
      </c>
      <c r="H1008" s="8">
        <f t="shared" ref="H1008:L1008" si="524">H1009</f>
        <v>698280</v>
      </c>
      <c r="I1008" s="8">
        <f t="shared" si="524"/>
        <v>0</v>
      </c>
      <c r="J1008" s="8">
        <f t="shared" si="524"/>
        <v>0</v>
      </c>
      <c r="K1008" s="8">
        <f t="shared" si="524"/>
        <v>1096200.95</v>
      </c>
      <c r="L1008" s="8">
        <f t="shared" si="524"/>
        <v>698280</v>
      </c>
    </row>
    <row r="1009" spans="1:12" s="30" customFormat="1" ht="38.25" x14ac:dyDescent="0.25">
      <c r="A1009" s="6" t="s">
        <v>692</v>
      </c>
      <c r="B1009" s="10">
        <v>731</v>
      </c>
      <c r="C1009" s="10" t="s">
        <v>271</v>
      </c>
      <c r="D1009" s="10" t="s">
        <v>53</v>
      </c>
      <c r="E1009" s="10" t="s">
        <v>274</v>
      </c>
      <c r="F1009" s="10"/>
      <c r="G1009" s="8">
        <f t="shared" ref="G1009:L1009" si="525">G1010</f>
        <v>1096200.95</v>
      </c>
      <c r="H1009" s="8">
        <f t="shared" si="525"/>
        <v>698280</v>
      </c>
      <c r="I1009" s="8">
        <f t="shared" si="525"/>
        <v>0</v>
      </c>
      <c r="J1009" s="8">
        <f t="shared" si="525"/>
        <v>0</v>
      </c>
      <c r="K1009" s="8">
        <f t="shared" si="525"/>
        <v>1096200.95</v>
      </c>
      <c r="L1009" s="8">
        <f t="shared" si="525"/>
        <v>698280</v>
      </c>
    </row>
    <row r="1010" spans="1:12" s="30" customFormat="1" x14ac:dyDescent="0.25">
      <c r="A1010" s="6" t="s">
        <v>693</v>
      </c>
      <c r="B1010" s="10">
        <v>731</v>
      </c>
      <c r="C1010" s="10" t="s">
        <v>271</v>
      </c>
      <c r="D1010" s="10" t="s">
        <v>53</v>
      </c>
      <c r="E1010" s="10" t="s">
        <v>694</v>
      </c>
      <c r="F1010" s="10"/>
      <c r="G1010" s="8">
        <f>G1011+G1013</f>
        <v>1096200.95</v>
      </c>
      <c r="H1010" s="8">
        <f t="shared" ref="H1010:L1010" si="526">H1011+H1013</f>
        <v>698280</v>
      </c>
      <c r="I1010" s="8">
        <f t="shared" si="526"/>
        <v>0</v>
      </c>
      <c r="J1010" s="8">
        <f t="shared" si="526"/>
        <v>0</v>
      </c>
      <c r="K1010" s="8">
        <f t="shared" si="526"/>
        <v>1096200.95</v>
      </c>
      <c r="L1010" s="8">
        <f t="shared" si="526"/>
        <v>698280</v>
      </c>
    </row>
    <row r="1011" spans="1:12" s="30" customFormat="1" ht="38.25" x14ac:dyDescent="0.25">
      <c r="A1011" s="6" t="s">
        <v>695</v>
      </c>
      <c r="B1011" s="10">
        <v>731</v>
      </c>
      <c r="C1011" s="10" t="s">
        <v>271</v>
      </c>
      <c r="D1011" s="10" t="s">
        <v>53</v>
      </c>
      <c r="E1011" s="10" t="s">
        <v>696</v>
      </c>
      <c r="F1011" s="10"/>
      <c r="G1011" s="8">
        <f t="shared" ref="G1011:L1011" si="527">G1012</f>
        <v>698280</v>
      </c>
      <c r="H1011" s="8">
        <f t="shared" si="527"/>
        <v>698280</v>
      </c>
      <c r="I1011" s="8">
        <f t="shared" si="527"/>
        <v>0</v>
      </c>
      <c r="J1011" s="8">
        <f t="shared" si="527"/>
        <v>0</v>
      </c>
      <c r="K1011" s="8">
        <f t="shared" si="527"/>
        <v>698280</v>
      </c>
      <c r="L1011" s="8">
        <f t="shared" si="527"/>
        <v>698280</v>
      </c>
    </row>
    <row r="1012" spans="1:12" s="30" customFormat="1" ht="51.75" customHeight="1" x14ac:dyDescent="0.25">
      <c r="A1012" s="6" t="s">
        <v>28</v>
      </c>
      <c r="B1012" s="10">
        <v>731</v>
      </c>
      <c r="C1012" s="10" t="s">
        <v>271</v>
      </c>
      <c r="D1012" s="10" t="s">
        <v>53</v>
      </c>
      <c r="E1012" s="10" t="s">
        <v>696</v>
      </c>
      <c r="F1012" s="10" t="s">
        <v>380</v>
      </c>
      <c r="G1012" s="8">
        <v>698280</v>
      </c>
      <c r="H1012" s="8">
        <v>698280</v>
      </c>
      <c r="I1012" s="8">
        <v>0</v>
      </c>
      <c r="J1012" s="8"/>
      <c r="K1012" s="8">
        <f>G1012+I1012</f>
        <v>698280</v>
      </c>
      <c r="L1012" s="8">
        <f>H1012+J1012</f>
        <v>698280</v>
      </c>
    </row>
    <row r="1013" spans="1:12" s="30" customFormat="1" ht="51" x14ac:dyDescent="0.25">
      <c r="A1013" s="6" t="s">
        <v>697</v>
      </c>
      <c r="B1013" s="10">
        <v>731</v>
      </c>
      <c r="C1013" s="10" t="s">
        <v>271</v>
      </c>
      <c r="D1013" s="10" t="s">
        <v>53</v>
      </c>
      <c r="E1013" s="10" t="s">
        <v>698</v>
      </c>
      <c r="F1013" s="10"/>
      <c r="G1013" s="8">
        <f t="shared" ref="G1013:H1013" si="528">G1014</f>
        <v>397920.95</v>
      </c>
      <c r="H1013" s="8">
        <f t="shared" si="528"/>
        <v>0</v>
      </c>
      <c r="I1013" s="8">
        <f>I1014</f>
        <v>0</v>
      </c>
      <c r="J1013" s="8">
        <f t="shared" ref="J1013:L1013" si="529">J1014</f>
        <v>0</v>
      </c>
      <c r="K1013" s="8">
        <f t="shared" si="529"/>
        <v>397920.95</v>
      </c>
      <c r="L1013" s="8">
        <f t="shared" si="529"/>
        <v>0</v>
      </c>
    </row>
    <row r="1014" spans="1:12" ht="25.5" x14ac:dyDescent="0.25">
      <c r="A1014" s="6" t="s">
        <v>28</v>
      </c>
      <c r="B1014" s="10">
        <v>731</v>
      </c>
      <c r="C1014" s="10" t="s">
        <v>271</v>
      </c>
      <c r="D1014" s="10" t="s">
        <v>53</v>
      </c>
      <c r="E1014" s="10" t="s">
        <v>698</v>
      </c>
      <c r="F1014" s="10" t="s">
        <v>380</v>
      </c>
      <c r="G1014" s="8">
        <v>397920.95</v>
      </c>
      <c r="H1014" s="8">
        <v>0</v>
      </c>
      <c r="I1014" s="8">
        <v>0</v>
      </c>
      <c r="J1014" s="8"/>
      <c r="K1014" s="8">
        <f>G1014+I1014</f>
        <v>397920.95</v>
      </c>
      <c r="L1014" s="8">
        <f>H1014+J1014</f>
        <v>0</v>
      </c>
    </row>
    <row r="1015" spans="1:12" x14ac:dyDescent="0.25">
      <c r="A1015" s="43" t="s">
        <v>699</v>
      </c>
      <c r="B1015" s="21" t="s">
        <v>700</v>
      </c>
      <c r="C1015" s="21"/>
      <c r="D1015" s="21"/>
      <c r="E1015" s="21"/>
      <c r="F1015" s="21"/>
      <c r="G1015" s="28">
        <f t="shared" ref="G1015:L1015" si="530">G1016</f>
        <v>9939903.3300000001</v>
      </c>
      <c r="H1015" s="28">
        <f t="shared" si="530"/>
        <v>0</v>
      </c>
      <c r="I1015" s="28">
        <f t="shared" si="530"/>
        <v>84740</v>
      </c>
      <c r="J1015" s="28">
        <f t="shared" si="530"/>
        <v>0</v>
      </c>
      <c r="K1015" s="28">
        <f t="shared" si="530"/>
        <v>10024643.33</v>
      </c>
      <c r="L1015" s="28">
        <f t="shared" si="530"/>
        <v>0</v>
      </c>
    </row>
    <row r="1016" spans="1:12" x14ac:dyDescent="0.25">
      <c r="A1016" s="9" t="s">
        <v>15</v>
      </c>
      <c r="B1016" s="10" t="s">
        <v>700</v>
      </c>
      <c r="C1016" s="10" t="s">
        <v>16</v>
      </c>
      <c r="D1016" s="10" t="s">
        <v>2</v>
      </c>
      <c r="E1016" s="10" t="s">
        <v>2</v>
      </c>
      <c r="F1016" s="7" t="s">
        <v>2</v>
      </c>
      <c r="G1016" s="8">
        <f>+G1017+G1039</f>
        <v>9939903.3300000001</v>
      </c>
      <c r="H1016" s="8">
        <f>+H1017+H1039</f>
        <v>0</v>
      </c>
      <c r="I1016" s="8">
        <f>+I1017+I1039</f>
        <v>84740</v>
      </c>
      <c r="J1016" s="8">
        <f>+J1017+J1039</f>
        <v>0</v>
      </c>
      <c r="K1016" s="8">
        <f>+K1017+K1039</f>
        <v>10024643.33</v>
      </c>
      <c r="L1016" s="8">
        <f>+L1017+L1039</f>
        <v>0</v>
      </c>
    </row>
    <row r="1017" spans="1:12" ht="38.25" x14ac:dyDescent="0.25">
      <c r="A1017" s="6" t="s">
        <v>701</v>
      </c>
      <c r="B1017" s="10" t="s">
        <v>700</v>
      </c>
      <c r="C1017" s="10" t="s">
        <v>16</v>
      </c>
      <c r="D1017" s="10" t="s">
        <v>119</v>
      </c>
      <c r="E1017" s="10"/>
      <c r="F1017" s="10"/>
      <c r="G1017" s="8">
        <f>G1026+G1018</f>
        <v>9507403.3300000001</v>
      </c>
      <c r="H1017" s="8">
        <f>H1026+H1018</f>
        <v>0</v>
      </c>
      <c r="I1017" s="8">
        <f>I1026+I1018</f>
        <v>84740</v>
      </c>
      <c r="J1017" s="8">
        <f>J1026+J1018</f>
        <v>0</v>
      </c>
      <c r="K1017" s="8">
        <f>K1026+K1018</f>
        <v>9592143.3300000001</v>
      </c>
      <c r="L1017" s="8">
        <f>L1026+L1018</f>
        <v>0</v>
      </c>
    </row>
    <row r="1018" spans="1:12" ht="25.5" x14ac:dyDescent="0.25">
      <c r="A1018" s="6" t="s">
        <v>33</v>
      </c>
      <c r="B1018" s="10" t="s">
        <v>700</v>
      </c>
      <c r="C1018" s="10" t="s">
        <v>16</v>
      </c>
      <c r="D1018" s="10" t="s">
        <v>119</v>
      </c>
      <c r="E1018" s="10" t="s">
        <v>34</v>
      </c>
      <c r="F1018" s="7"/>
      <c r="G1018" s="8">
        <f t="shared" ref="G1018:L1018" si="531">G1019</f>
        <v>264160</v>
      </c>
      <c r="H1018" s="8">
        <f t="shared" si="531"/>
        <v>0</v>
      </c>
      <c r="I1018" s="8">
        <f t="shared" si="531"/>
        <v>-93380</v>
      </c>
      <c r="J1018" s="8">
        <f t="shared" si="531"/>
        <v>0</v>
      </c>
      <c r="K1018" s="8">
        <f t="shared" si="531"/>
        <v>170780</v>
      </c>
      <c r="L1018" s="8">
        <f t="shared" si="531"/>
        <v>0</v>
      </c>
    </row>
    <row r="1019" spans="1:12" ht="25.5" x14ac:dyDescent="0.25">
      <c r="A1019" s="6" t="s">
        <v>35</v>
      </c>
      <c r="B1019" s="10" t="s">
        <v>700</v>
      </c>
      <c r="C1019" s="10" t="s">
        <v>16</v>
      </c>
      <c r="D1019" s="10" t="s">
        <v>119</v>
      </c>
      <c r="E1019" s="10" t="s">
        <v>36</v>
      </c>
      <c r="F1019" s="7"/>
      <c r="G1019" s="8">
        <f>G1020+G1023</f>
        <v>264160</v>
      </c>
      <c r="H1019" s="8">
        <f>H1020+H1023</f>
        <v>0</v>
      </c>
      <c r="I1019" s="8">
        <f>I1020+I1023</f>
        <v>-93380</v>
      </c>
      <c r="J1019" s="8">
        <f>J1020+J1023</f>
        <v>0</v>
      </c>
      <c r="K1019" s="8">
        <f>K1020+K1023</f>
        <v>170780</v>
      </c>
      <c r="L1019" s="8">
        <f>L1020+L1023</f>
        <v>0</v>
      </c>
    </row>
    <row r="1020" spans="1:12" ht="38.25" x14ac:dyDescent="0.25">
      <c r="A1020" s="6" t="s">
        <v>37</v>
      </c>
      <c r="B1020" s="10" t="s">
        <v>700</v>
      </c>
      <c r="C1020" s="10" t="s">
        <v>16</v>
      </c>
      <c r="D1020" s="10" t="s">
        <v>119</v>
      </c>
      <c r="E1020" s="10" t="s">
        <v>38</v>
      </c>
      <c r="F1020" s="7"/>
      <c r="G1020" s="8">
        <f t="shared" ref="G1020:L1020" si="532">G1021</f>
        <v>70000</v>
      </c>
      <c r="H1020" s="8">
        <f t="shared" si="532"/>
        <v>0</v>
      </c>
      <c r="I1020" s="8">
        <f t="shared" si="532"/>
        <v>-23380</v>
      </c>
      <c r="J1020" s="8">
        <f t="shared" si="532"/>
        <v>0</v>
      </c>
      <c r="K1020" s="8">
        <f t="shared" si="532"/>
        <v>46620</v>
      </c>
      <c r="L1020" s="8">
        <f t="shared" si="532"/>
        <v>0</v>
      </c>
    </row>
    <row r="1021" spans="1:12" x14ac:dyDescent="0.25">
      <c r="A1021" s="6" t="s">
        <v>39</v>
      </c>
      <c r="B1021" s="10" t="s">
        <v>700</v>
      </c>
      <c r="C1021" s="10" t="s">
        <v>16</v>
      </c>
      <c r="D1021" s="10" t="s">
        <v>119</v>
      </c>
      <c r="E1021" s="10" t="s">
        <v>40</v>
      </c>
      <c r="F1021" s="7"/>
      <c r="G1021" s="8">
        <f>SUM(G1022:G1022)</f>
        <v>70000</v>
      </c>
      <c r="H1021" s="8">
        <f>SUM(H1022:H1022)</f>
        <v>0</v>
      </c>
      <c r="I1021" s="8">
        <f>SUM(I1022:I1022)</f>
        <v>-23380</v>
      </c>
      <c r="J1021" s="8">
        <f>SUM(J1022:J1022)</f>
        <v>0</v>
      </c>
      <c r="K1021" s="8">
        <f>SUM(K1022:K1022)</f>
        <v>46620</v>
      </c>
      <c r="L1021" s="8">
        <f>SUM(L1022:L1022)</f>
        <v>0</v>
      </c>
    </row>
    <row r="1022" spans="1:12" ht="25.5" x14ac:dyDescent="0.25">
      <c r="A1022" s="6" t="s">
        <v>28</v>
      </c>
      <c r="B1022" s="10" t="s">
        <v>700</v>
      </c>
      <c r="C1022" s="10" t="s">
        <v>16</v>
      </c>
      <c r="D1022" s="10" t="s">
        <v>119</v>
      </c>
      <c r="E1022" s="10" t="s">
        <v>40</v>
      </c>
      <c r="F1022" s="7">
        <v>200</v>
      </c>
      <c r="G1022" s="8">
        <v>70000</v>
      </c>
      <c r="H1022" s="8"/>
      <c r="I1022" s="8">
        <v>-23380</v>
      </c>
      <c r="J1022" s="8"/>
      <c r="K1022" s="8">
        <f>G1022+I1022</f>
        <v>46620</v>
      </c>
      <c r="L1022" s="8">
        <f>H1022+J1022</f>
        <v>0</v>
      </c>
    </row>
    <row r="1023" spans="1:12" ht="51" x14ac:dyDescent="0.25">
      <c r="A1023" s="6" t="s">
        <v>44</v>
      </c>
      <c r="B1023" s="10" t="s">
        <v>700</v>
      </c>
      <c r="C1023" s="10" t="s">
        <v>16</v>
      </c>
      <c r="D1023" s="10" t="s">
        <v>119</v>
      </c>
      <c r="E1023" s="10" t="s">
        <v>45</v>
      </c>
      <c r="F1023" s="7"/>
      <c r="G1023" s="8">
        <f>G1024</f>
        <v>194160</v>
      </c>
      <c r="H1023" s="8">
        <f t="shared" ref="H1023:L1024" si="533">H1024</f>
        <v>0</v>
      </c>
      <c r="I1023" s="8">
        <f t="shared" si="533"/>
        <v>-70000</v>
      </c>
      <c r="J1023" s="8">
        <f t="shared" si="533"/>
        <v>0</v>
      </c>
      <c r="K1023" s="8">
        <f t="shared" si="533"/>
        <v>124160</v>
      </c>
      <c r="L1023" s="8">
        <f t="shared" si="533"/>
        <v>0</v>
      </c>
    </row>
    <row r="1024" spans="1:12" ht="51" x14ac:dyDescent="0.25">
      <c r="A1024" s="6" t="s">
        <v>29</v>
      </c>
      <c r="B1024" s="10" t="s">
        <v>700</v>
      </c>
      <c r="C1024" s="10" t="s">
        <v>16</v>
      </c>
      <c r="D1024" s="10" t="s">
        <v>119</v>
      </c>
      <c r="E1024" s="10" t="s">
        <v>46</v>
      </c>
      <c r="F1024" s="7"/>
      <c r="G1024" s="8">
        <f>G1025</f>
        <v>194160</v>
      </c>
      <c r="H1024" s="8">
        <f t="shared" si="533"/>
        <v>0</v>
      </c>
      <c r="I1024" s="8">
        <f t="shared" si="533"/>
        <v>-70000</v>
      </c>
      <c r="J1024" s="8">
        <f t="shared" si="533"/>
        <v>0</v>
      </c>
      <c r="K1024" s="8">
        <f t="shared" si="533"/>
        <v>124160</v>
      </c>
      <c r="L1024" s="8">
        <f t="shared" si="533"/>
        <v>0</v>
      </c>
    </row>
    <row r="1025" spans="1:12" ht="51" x14ac:dyDescent="0.25">
      <c r="A1025" s="6" t="s">
        <v>25</v>
      </c>
      <c r="B1025" s="10" t="s">
        <v>700</v>
      </c>
      <c r="C1025" s="10" t="s">
        <v>16</v>
      </c>
      <c r="D1025" s="10" t="s">
        <v>119</v>
      </c>
      <c r="E1025" s="10" t="s">
        <v>46</v>
      </c>
      <c r="F1025" s="7">
        <v>100</v>
      </c>
      <c r="G1025" s="8">
        <v>194160</v>
      </c>
      <c r="H1025" s="8"/>
      <c r="I1025" s="8">
        <v>-70000</v>
      </c>
      <c r="J1025" s="8"/>
      <c r="K1025" s="8">
        <f>G1025+I1025</f>
        <v>124160</v>
      </c>
      <c r="L1025" s="8">
        <f>H1025+J1025</f>
        <v>0</v>
      </c>
    </row>
    <row r="1026" spans="1:12" x14ac:dyDescent="0.25">
      <c r="A1026" s="11" t="s">
        <v>19</v>
      </c>
      <c r="B1026" s="10" t="s">
        <v>700</v>
      </c>
      <c r="C1026" s="10" t="s">
        <v>16</v>
      </c>
      <c r="D1026" s="10" t="s">
        <v>119</v>
      </c>
      <c r="E1026" s="10" t="s">
        <v>20</v>
      </c>
      <c r="F1026" s="10"/>
      <c r="G1026" s="8">
        <f t="shared" ref="G1026:L1026" si="534">G1027</f>
        <v>9243243.3300000001</v>
      </c>
      <c r="H1026" s="8">
        <f t="shared" si="534"/>
        <v>0</v>
      </c>
      <c r="I1026" s="8">
        <f t="shared" si="534"/>
        <v>178120</v>
      </c>
      <c r="J1026" s="8">
        <f t="shared" si="534"/>
        <v>0</v>
      </c>
      <c r="K1026" s="8">
        <f t="shared" si="534"/>
        <v>9421363.3300000001</v>
      </c>
      <c r="L1026" s="8">
        <f t="shared" si="534"/>
        <v>0</v>
      </c>
    </row>
    <row r="1027" spans="1:12" ht="25.5" x14ac:dyDescent="0.25">
      <c r="A1027" s="44" t="s">
        <v>702</v>
      </c>
      <c r="B1027" s="10" t="s">
        <v>700</v>
      </c>
      <c r="C1027" s="10" t="s">
        <v>16</v>
      </c>
      <c r="D1027" s="10" t="s">
        <v>119</v>
      </c>
      <c r="E1027" s="10" t="s">
        <v>703</v>
      </c>
      <c r="F1027" s="10"/>
      <c r="G1027" s="8">
        <f t="shared" ref="G1027:L1027" si="535">G1032+G1034+G1037+G1028+G1030</f>
        <v>9243243.3300000001</v>
      </c>
      <c r="H1027" s="8">
        <f t="shared" si="535"/>
        <v>0</v>
      </c>
      <c r="I1027" s="8">
        <f t="shared" si="535"/>
        <v>178120</v>
      </c>
      <c r="J1027" s="8">
        <f t="shared" si="535"/>
        <v>0</v>
      </c>
      <c r="K1027" s="8">
        <f t="shared" si="535"/>
        <v>9421363.3300000001</v>
      </c>
      <c r="L1027" s="8">
        <f t="shared" si="535"/>
        <v>0</v>
      </c>
    </row>
    <row r="1028" spans="1:12" ht="25.5" x14ac:dyDescent="0.25">
      <c r="A1028" s="45" t="s">
        <v>704</v>
      </c>
      <c r="B1028" s="10" t="s">
        <v>700</v>
      </c>
      <c r="C1028" s="10" t="s">
        <v>16</v>
      </c>
      <c r="D1028" s="10" t="s">
        <v>119</v>
      </c>
      <c r="E1028" s="10" t="s">
        <v>705</v>
      </c>
      <c r="F1028" s="10"/>
      <c r="G1028" s="8">
        <f t="shared" ref="G1028:L1028" si="536">G1029</f>
        <v>2234400.9</v>
      </c>
      <c r="H1028" s="8">
        <f t="shared" si="536"/>
        <v>0</v>
      </c>
      <c r="I1028" s="8">
        <f t="shared" si="536"/>
        <v>0</v>
      </c>
      <c r="J1028" s="8">
        <f t="shared" si="536"/>
        <v>0</v>
      </c>
      <c r="K1028" s="8">
        <f t="shared" si="536"/>
        <v>2234400.9</v>
      </c>
      <c r="L1028" s="8">
        <f t="shared" si="536"/>
        <v>0</v>
      </c>
    </row>
    <row r="1029" spans="1:12" ht="51" x14ac:dyDescent="0.25">
      <c r="A1029" s="45" t="s">
        <v>25</v>
      </c>
      <c r="B1029" s="10" t="s">
        <v>700</v>
      </c>
      <c r="C1029" s="10" t="s">
        <v>16</v>
      </c>
      <c r="D1029" s="10" t="s">
        <v>119</v>
      </c>
      <c r="E1029" s="10" t="s">
        <v>705</v>
      </c>
      <c r="F1029" s="10" t="s">
        <v>571</v>
      </c>
      <c r="G1029" s="8">
        <f>2212278.12+22122.78</f>
        <v>2234400.9</v>
      </c>
      <c r="H1029" s="8"/>
      <c r="I1029" s="8">
        <v>0</v>
      </c>
      <c r="J1029" s="8"/>
      <c r="K1029" s="8">
        <f>G1029+I1029</f>
        <v>2234400.9</v>
      </c>
      <c r="L1029" s="8">
        <f>H1029+J1029</f>
        <v>0</v>
      </c>
    </row>
    <row r="1030" spans="1:12" ht="25.5" x14ac:dyDescent="0.25">
      <c r="A1030" s="45" t="s">
        <v>706</v>
      </c>
      <c r="B1030" s="10" t="s">
        <v>700</v>
      </c>
      <c r="C1030" s="10" t="s">
        <v>16</v>
      </c>
      <c r="D1030" s="10" t="s">
        <v>119</v>
      </c>
      <c r="E1030" s="10" t="s">
        <v>707</v>
      </c>
      <c r="F1030" s="10"/>
      <c r="G1030" s="8">
        <f t="shared" ref="G1030:L1030" si="537">G1031</f>
        <v>186000</v>
      </c>
      <c r="H1030" s="8">
        <f t="shared" si="537"/>
        <v>0</v>
      </c>
      <c r="I1030" s="8">
        <f t="shared" si="537"/>
        <v>-80000</v>
      </c>
      <c r="J1030" s="8">
        <f t="shared" si="537"/>
        <v>0</v>
      </c>
      <c r="K1030" s="8">
        <f t="shared" si="537"/>
        <v>106000</v>
      </c>
      <c r="L1030" s="8">
        <f t="shared" si="537"/>
        <v>0</v>
      </c>
    </row>
    <row r="1031" spans="1:12" ht="51" x14ac:dyDescent="0.25">
      <c r="A1031" s="45" t="s">
        <v>25</v>
      </c>
      <c r="B1031" s="10" t="s">
        <v>700</v>
      </c>
      <c r="C1031" s="10" t="s">
        <v>16</v>
      </c>
      <c r="D1031" s="10" t="s">
        <v>119</v>
      </c>
      <c r="E1031" s="10" t="s">
        <v>707</v>
      </c>
      <c r="F1031" s="10" t="s">
        <v>571</v>
      </c>
      <c r="G1031" s="8">
        <v>186000</v>
      </c>
      <c r="H1031" s="8"/>
      <c r="I1031" s="8">
        <v>-80000</v>
      </c>
      <c r="J1031" s="8"/>
      <c r="K1031" s="8">
        <f>G1031+I1031</f>
        <v>106000</v>
      </c>
      <c r="L1031" s="8">
        <f>H1031+J1031</f>
        <v>0</v>
      </c>
    </row>
    <row r="1032" spans="1:12" ht="25.5" x14ac:dyDescent="0.25">
      <c r="A1032" s="44" t="s">
        <v>708</v>
      </c>
      <c r="B1032" s="10" t="s">
        <v>700</v>
      </c>
      <c r="C1032" s="10" t="s">
        <v>16</v>
      </c>
      <c r="D1032" s="10" t="s">
        <v>119</v>
      </c>
      <c r="E1032" s="10" t="s">
        <v>709</v>
      </c>
      <c r="F1032" s="10"/>
      <c r="G1032" s="8">
        <f t="shared" ref="G1032:L1032" si="538">G1033</f>
        <v>1740232.42</v>
      </c>
      <c r="H1032" s="8">
        <f t="shared" si="538"/>
        <v>0</v>
      </c>
      <c r="I1032" s="8">
        <f t="shared" si="538"/>
        <v>40000</v>
      </c>
      <c r="J1032" s="8">
        <f t="shared" si="538"/>
        <v>0</v>
      </c>
      <c r="K1032" s="8">
        <f t="shared" si="538"/>
        <v>1780232.42</v>
      </c>
      <c r="L1032" s="8">
        <f t="shared" si="538"/>
        <v>0</v>
      </c>
    </row>
    <row r="1033" spans="1:12" ht="51" x14ac:dyDescent="0.25">
      <c r="A1033" s="6" t="s">
        <v>25</v>
      </c>
      <c r="B1033" s="10" t="s">
        <v>700</v>
      </c>
      <c r="C1033" s="10" t="s">
        <v>16</v>
      </c>
      <c r="D1033" s="10" t="s">
        <v>119</v>
      </c>
      <c r="E1033" s="10" t="s">
        <v>709</v>
      </c>
      <c r="F1033" s="10" t="s">
        <v>571</v>
      </c>
      <c r="G1033" s="8">
        <f>1723002.4+17230.02</f>
        <v>1740232.42</v>
      </c>
      <c r="H1033" s="8"/>
      <c r="I1033" s="8">
        <v>40000</v>
      </c>
      <c r="J1033" s="8"/>
      <c r="K1033" s="8">
        <f t="shared" ref="K1033:L1038" si="539">G1033+I1033</f>
        <v>1780232.42</v>
      </c>
      <c r="L1033" s="8">
        <f t="shared" si="539"/>
        <v>0</v>
      </c>
    </row>
    <row r="1034" spans="1:12" ht="25.5" x14ac:dyDescent="0.25">
      <c r="A1034" s="44" t="s">
        <v>710</v>
      </c>
      <c r="B1034" s="10" t="s">
        <v>700</v>
      </c>
      <c r="C1034" s="10" t="s">
        <v>16</v>
      </c>
      <c r="D1034" s="10" t="s">
        <v>119</v>
      </c>
      <c r="E1034" s="10" t="s">
        <v>711</v>
      </c>
      <c r="F1034" s="10"/>
      <c r="G1034" s="8">
        <f>SUM(G1035:G1036)</f>
        <v>360000</v>
      </c>
      <c r="H1034" s="8">
        <f>SUM(H1035:H1036)</f>
        <v>0</v>
      </c>
      <c r="I1034" s="8">
        <f>SUM(I1035:I1036)</f>
        <v>0</v>
      </c>
      <c r="J1034" s="8">
        <f>SUM(J1035:J1036)</f>
        <v>0</v>
      </c>
      <c r="K1034" s="8">
        <f t="shared" si="539"/>
        <v>360000</v>
      </c>
      <c r="L1034" s="8">
        <f t="shared" si="539"/>
        <v>0</v>
      </c>
    </row>
    <row r="1035" spans="1:12" ht="51" x14ac:dyDescent="0.25">
      <c r="A1035" s="6" t="s">
        <v>25</v>
      </c>
      <c r="B1035" s="10" t="s">
        <v>700</v>
      </c>
      <c r="C1035" s="10" t="s">
        <v>16</v>
      </c>
      <c r="D1035" s="10" t="s">
        <v>119</v>
      </c>
      <c r="E1035" s="10" t="s">
        <v>711</v>
      </c>
      <c r="F1035" s="10" t="s">
        <v>571</v>
      </c>
      <c r="G1035" s="8">
        <v>260000</v>
      </c>
      <c r="H1035" s="8"/>
      <c r="I1035" s="8"/>
      <c r="J1035" s="8"/>
      <c r="K1035" s="8">
        <f t="shared" si="539"/>
        <v>260000</v>
      </c>
      <c r="L1035" s="8">
        <f t="shared" si="539"/>
        <v>0</v>
      </c>
    </row>
    <row r="1036" spans="1:12" ht="25.5" x14ac:dyDescent="0.25">
      <c r="A1036" s="6" t="s">
        <v>28</v>
      </c>
      <c r="B1036" s="10" t="s">
        <v>700</v>
      </c>
      <c r="C1036" s="10" t="s">
        <v>16</v>
      </c>
      <c r="D1036" s="10" t="s">
        <v>119</v>
      </c>
      <c r="E1036" s="10" t="s">
        <v>711</v>
      </c>
      <c r="F1036" s="10" t="s">
        <v>380</v>
      </c>
      <c r="G1036" s="8">
        <v>100000</v>
      </c>
      <c r="H1036" s="8"/>
      <c r="I1036" s="8"/>
      <c r="J1036" s="8"/>
      <c r="K1036" s="8">
        <f t="shared" si="539"/>
        <v>100000</v>
      </c>
      <c r="L1036" s="8">
        <f t="shared" si="539"/>
        <v>0</v>
      </c>
    </row>
    <row r="1037" spans="1:12" ht="25.5" x14ac:dyDescent="0.25">
      <c r="A1037" s="6" t="s">
        <v>47</v>
      </c>
      <c r="B1037" s="10" t="s">
        <v>700</v>
      </c>
      <c r="C1037" s="10" t="s">
        <v>16</v>
      </c>
      <c r="D1037" s="10" t="s">
        <v>119</v>
      </c>
      <c r="E1037" s="10" t="s">
        <v>712</v>
      </c>
      <c r="F1037" s="7"/>
      <c r="G1037" s="8">
        <f>G1038</f>
        <v>4722610.01</v>
      </c>
      <c r="H1037" s="8">
        <f>H1038</f>
        <v>0</v>
      </c>
      <c r="I1037" s="8">
        <f>I1038</f>
        <v>218120</v>
      </c>
      <c r="J1037" s="8">
        <f>J1038</f>
        <v>0</v>
      </c>
      <c r="K1037" s="8">
        <f t="shared" si="539"/>
        <v>4940730.01</v>
      </c>
      <c r="L1037" s="8">
        <f t="shared" si="539"/>
        <v>0</v>
      </c>
    </row>
    <row r="1038" spans="1:12" ht="51" x14ac:dyDescent="0.25">
      <c r="A1038" s="6" t="s">
        <v>25</v>
      </c>
      <c r="B1038" s="10" t="s">
        <v>700</v>
      </c>
      <c r="C1038" s="10" t="s">
        <v>16</v>
      </c>
      <c r="D1038" s="10" t="s">
        <v>119</v>
      </c>
      <c r="E1038" s="10" t="s">
        <v>712</v>
      </c>
      <c r="F1038" s="7">
        <v>100</v>
      </c>
      <c r="G1038" s="8">
        <f>4675864.66+46745.35</f>
        <v>4722610.01</v>
      </c>
      <c r="H1038" s="8"/>
      <c r="I1038" s="8">
        <f>167527+50593</f>
        <v>218120</v>
      </c>
      <c r="J1038" s="8"/>
      <c r="K1038" s="8">
        <f t="shared" si="539"/>
        <v>4940730.01</v>
      </c>
      <c r="L1038" s="8">
        <f t="shared" si="539"/>
        <v>0</v>
      </c>
    </row>
    <row r="1039" spans="1:12" x14ac:dyDescent="0.25">
      <c r="A1039" s="6" t="s">
        <v>58</v>
      </c>
      <c r="B1039" s="10" t="s">
        <v>700</v>
      </c>
      <c r="C1039" s="10" t="s">
        <v>16</v>
      </c>
      <c r="D1039" s="10" t="s">
        <v>59</v>
      </c>
      <c r="E1039" s="10"/>
      <c r="F1039" s="7"/>
      <c r="G1039" s="8">
        <f>G1040</f>
        <v>432500</v>
      </c>
      <c r="H1039" s="8">
        <f t="shared" ref="H1039:L1039" si="540">H1040</f>
        <v>0</v>
      </c>
      <c r="I1039" s="8">
        <f t="shared" si="540"/>
        <v>0</v>
      </c>
      <c r="J1039" s="8">
        <f t="shared" si="540"/>
        <v>0</v>
      </c>
      <c r="K1039" s="8">
        <f t="shared" si="540"/>
        <v>432500</v>
      </c>
      <c r="L1039" s="8">
        <f t="shared" si="540"/>
        <v>0</v>
      </c>
    </row>
    <row r="1040" spans="1:12" ht="25.5" x14ac:dyDescent="0.25">
      <c r="A1040" s="6" t="s">
        <v>33</v>
      </c>
      <c r="B1040" s="10" t="s">
        <v>700</v>
      </c>
      <c r="C1040" s="10" t="s">
        <v>16</v>
      </c>
      <c r="D1040" s="10" t="s">
        <v>59</v>
      </c>
      <c r="E1040" s="10" t="s">
        <v>34</v>
      </c>
      <c r="F1040" s="7"/>
      <c r="G1040" s="8">
        <f>G1041+G1048</f>
        <v>432500</v>
      </c>
      <c r="H1040" s="8">
        <f>H1041+H1048</f>
        <v>0</v>
      </c>
      <c r="I1040" s="8">
        <f>I1041+I1048</f>
        <v>0</v>
      </c>
      <c r="J1040" s="8">
        <f>J1041+J1048</f>
        <v>0</v>
      </c>
      <c r="K1040" s="8">
        <f>K1041+K1048</f>
        <v>432500</v>
      </c>
      <c r="L1040" s="8">
        <f>L1041+L1048</f>
        <v>0</v>
      </c>
    </row>
    <row r="1041" spans="1:12" ht="25.5" x14ac:dyDescent="0.25">
      <c r="A1041" s="6" t="s">
        <v>300</v>
      </c>
      <c r="B1041" s="10" t="s">
        <v>700</v>
      </c>
      <c r="C1041" s="10" t="s">
        <v>16</v>
      </c>
      <c r="D1041" s="10" t="s">
        <v>59</v>
      </c>
      <c r="E1041" s="10" t="s">
        <v>70</v>
      </c>
      <c r="F1041" s="7"/>
      <c r="G1041" s="8">
        <f>G1042+G1045</f>
        <v>312000</v>
      </c>
      <c r="H1041" s="8">
        <f t="shared" ref="H1041:L1041" si="541">H1042+H1045</f>
        <v>0</v>
      </c>
      <c r="I1041" s="8">
        <f t="shared" si="541"/>
        <v>0</v>
      </c>
      <c r="J1041" s="8">
        <f t="shared" si="541"/>
        <v>0</v>
      </c>
      <c r="K1041" s="8">
        <f t="shared" si="541"/>
        <v>312000</v>
      </c>
      <c r="L1041" s="8">
        <f t="shared" si="541"/>
        <v>0</v>
      </c>
    </row>
    <row r="1042" spans="1:12" ht="63.75" x14ac:dyDescent="0.25">
      <c r="A1042" s="6" t="s">
        <v>439</v>
      </c>
      <c r="B1042" s="10" t="s">
        <v>700</v>
      </c>
      <c r="C1042" s="10" t="s">
        <v>16</v>
      </c>
      <c r="D1042" s="10" t="s">
        <v>59</v>
      </c>
      <c r="E1042" s="10" t="s">
        <v>72</v>
      </c>
      <c r="F1042" s="7"/>
      <c r="G1042" s="8">
        <f t="shared" ref="G1042:L1043" si="542">G1043</f>
        <v>240000</v>
      </c>
      <c r="H1042" s="8">
        <f t="shared" si="542"/>
        <v>0</v>
      </c>
      <c r="I1042" s="8">
        <f t="shared" si="542"/>
        <v>0</v>
      </c>
      <c r="J1042" s="8">
        <f t="shared" si="542"/>
        <v>0</v>
      </c>
      <c r="K1042" s="8">
        <f t="shared" si="542"/>
        <v>240000</v>
      </c>
      <c r="L1042" s="8">
        <f t="shared" si="542"/>
        <v>0</v>
      </c>
    </row>
    <row r="1043" spans="1:12" ht="38.25" x14ac:dyDescent="0.25">
      <c r="A1043" s="6" t="s">
        <v>73</v>
      </c>
      <c r="B1043" s="10" t="s">
        <v>700</v>
      </c>
      <c r="C1043" s="10" t="s">
        <v>16</v>
      </c>
      <c r="D1043" s="10" t="s">
        <v>59</v>
      </c>
      <c r="E1043" s="10" t="s">
        <v>74</v>
      </c>
      <c r="F1043" s="7"/>
      <c r="G1043" s="8">
        <f t="shared" si="542"/>
        <v>240000</v>
      </c>
      <c r="H1043" s="8">
        <f t="shared" si="542"/>
        <v>0</v>
      </c>
      <c r="I1043" s="8">
        <f t="shared" si="542"/>
        <v>0</v>
      </c>
      <c r="J1043" s="8">
        <f t="shared" si="542"/>
        <v>0</v>
      </c>
      <c r="K1043" s="8">
        <f t="shared" si="542"/>
        <v>240000</v>
      </c>
      <c r="L1043" s="8">
        <f t="shared" si="542"/>
        <v>0</v>
      </c>
    </row>
    <row r="1044" spans="1:12" ht="25.5" x14ac:dyDescent="0.25">
      <c r="A1044" s="6" t="s">
        <v>28</v>
      </c>
      <c r="B1044" s="10" t="s">
        <v>700</v>
      </c>
      <c r="C1044" s="10" t="s">
        <v>16</v>
      </c>
      <c r="D1044" s="10" t="s">
        <v>59</v>
      </c>
      <c r="E1044" s="10" t="s">
        <v>74</v>
      </c>
      <c r="F1044" s="7">
        <v>200</v>
      </c>
      <c r="G1044" s="8">
        <f>280000-40000</f>
        <v>240000</v>
      </c>
      <c r="H1044" s="8"/>
      <c r="I1044" s="8"/>
      <c r="J1044" s="8"/>
      <c r="K1044" s="8">
        <f>G1044+I1044</f>
        <v>240000</v>
      </c>
      <c r="L1044" s="8">
        <f>H1044+J1044</f>
        <v>0</v>
      </c>
    </row>
    <row r="1045" spans="1:12" ht="38.25" x14ac:dyDescent="0.25">
      <c r="A1045" s="6" t="s">
        <v>713</v>
      </c>
      <c r="B1045" s="10" t="s">
        <v>700</v>
      </c>
      <c r="C1045" s="10" t="s">
        <v>16</v>
      </c>
      <c r="D1045" s="10" t="s">
        <v>59</v>
      </c>
      <c r="E1045" s="10" t="s">
        <v>79</v>
      </c>
      <c r="F1045" s="7"/>
      <c r="G1045" s="8">
        <f>G1046</f>
        <v>72000</v>
      </c>
      <c r="H1045" s="8">
        <f>H1046</f>
        <v>0</v>
      </c>
      <c r="I1045" s="8">
        <f t="shared" ref="I1045:L1046" si="543">I1046</f>
        <v>0</v>
      </c>
      <c r="J1045" s="8">
        <f t="shared" si="543"/>
        <v>0</v>
      </c>
      <c r="K1045" s="8">
        <f t="shared" si="543"/>
        <v>72000</v>
      </c>
      <c r="L1045" s="8">
        <f t="shared" si="543"/>
        <v>0</v>
      </c>
    </row>
    <row r="1046" spans="1:12" ht="38.25" x14ac:dyDescent="0.25">
      <c r="A1046" s="6" t="s">
        <v>73</v>
      </c>
      <c r="B1046" s="10" t="s">
        <v>700</v>
      </c>
      <c r="C1046" s="10" t="s">
        <v>16</v>
      </c>
      <c r="D1046" s="10" t="s">
        <v>59</v>
      </c>
      <c r="E1046" s="10" t="s">
        <v>80</v>
      </c>
      <c r="F1046" s="7"/>
      <c r="G1046" s="8">
        <f>G1047</f>
        <v>72000</v>
      </c>
      <c r="H1046" s="8">
        <f>H1047</f>
        <v>0</v>
      </c>
      <c r="I1046" s="8">
        <f t="shared" si="543"/>
        <v>0</v>
      </c>
      <c r="J1046" s="8">
        <f t="shared" si="543"/>
        <v>0</v>
      </c>
      <c r="K1046" s="8">
        <f t="shared" si="543"/>
        <v>72000</v>
      </c>
      <c r="L1046" s="8">
        <f t="shared" si="543"/>
        <v>0</v>
      </c>
    </row>
    <row r="1047" spans="1:12" ht="25.5" x14ac:dyDescent="0.25">
      <c r="A1047" s="6" t="s">
        <v>28</v>
      </c>
      <c r="B1047" s="10" t="s">
        <v>700</v>
      </c>
      <c r="C1047" s="10" t="s">
        <v>16</v>
      </c>
      <c r="D1047" s="10" t="s">
        <v>59</v>
      </c>
      <c r="E1047" s="10" t="s">
        <v>80</v>
      </c>
      <c r="F1047" s="7">
        <v>200</v>
      </c>
      <c r="G1047" s="8">
        <v>72000</v>
      </c>
      <c r="H1047" s="8"/>
      <c r="I1047" s="8"/>
      <c r="J1047" s="8"/>
      <c r="K1047" s="8">
        <f>G1047+I1047</f>
        <v>72000</v>
      </c>
      <c r="L1047" s="8">
        <f>H1047+J1047</f>
        <v>0</v>
      </c>
    </row>
    <row r="1048" spans="1:12" ht="25.5" x14ac:dyDescent="0.25">
      <c r="A1048" s="6" t="s">
        <v>300</v>
      </c>
      <c r="B1048" s="10" t="s">
        <v>700</v>
      </c>
      <c r="C1048" s="10" t="s">
        <v>16</v>
      </c>
      <c r="D1048" s="10" t="s">
        <v>59</v>
      </c>
      <c r="E1048" s="10" t="s">
        <v>36</v>
      </c>
      <c r="F1048" s="7"/>
      <c r="G1048" s="8">
        <f t="shared" ref="G1048:L1048" si="544">+G1049</f>
        <v>120500</v>
      </c>
      <c r="H1048" s="8">
        <f t="shared" si="544"/>
        <v>0</v>
      </c>
      <c r="I1048" s="8">
        <f t="shared" si="544"/>
        <v>0</v>
      </c>
      <c r="J1048" s="8">
        <f t="shared" si="544"/>
        <v>0</v>
      </c>
      <c r="K1048" s="8">
        <f t="shared" si="544"/>
        <v>120500</v>
      </c>
      <c r="L1048" s="8">
        <f t="shared" si="544"/>
        <v>0</v>
      </c>
    </row>
    <row r="1049" spans="1:12" ht="51" x14ac:dyDescent="0.25">
      <c r="A1049" s="6" t="s">
        <v>44</v>
      </c>
      <c r="B1049" s="10" t="s">
        <v>700</v>
      </c>
      <c r="C1049" s="10" t="s">
        <v>16</v>
      </c>
      <c r="D1049" s="10" t="s">
        <v>59</v>
      </c>
      <c r="E1049" s="10" t="s">
        <v>45</v>
      </c>
      <c r="F1049" s="7"/>
      <c r="G1049" s="8">
        <f t="shared" ref="G1049:L1049" si="545">G1050</f>
        <v>120500</v>
      </c>
      <c r="H1049" s="8">
        <f t="shared" si="545"/>
        <v>0</v>
      </c>
      <c r="I1049" s="8">
        <f t="shared" si="545"/>
        <v>0</v>
      </c>
      <c r="J1049" s="8">
        <f t="shared" si="545"/>
        <v>0</v>
      </c>
      <c r="K1049" s="8">
        <f t="shared" si="545"/>
        <v>120500</v>
      </c>
      <c r="L1049" s="8">
        <f t="shared" si="545"/>
        <v>0</v>
      </c>
    </row>
    <row r="1050" spans="1:12" x14ac:dyDescent="0.25">
      <c r="A1050" s="6" t="s">
        <v>84</v>
      </c>
      <c r="B1050" s="10" t="s">
        <v>700</v>
      </c>
      <c r="C1050" s="10" t="s">
        <v>16</v>
      </c>
      <c r="D1050" s="10" t="s">
        <v>59</v>
      </c>
      <c r="E1050" s="10" t="s">
        <v>85</v>
      </c>
      <c r="F1050" s="7"/>
      <c r="G1050" s="8">
        <f t="shared" ref="G1050:L1050" si="546">SUM(G1051:G1052)</f>
        <v>120500</v>
      </c>
      <c r="H1050" s="8">
        <f t="shared" si="546"/>
        <v>0</v>
      </c>
      <c r="I1050" s="8">
        <f t="shared" si="546"/>
        <v>0</v>
      </c>
      <c r="J1050" s="8">
        <f t="shared" si="546"/>
        <v>0</v>
      </c>
      <c r="K1050" s="8">
        <f t="shared" si="546"/>
        <v>120500</v>
      </c>
      <c r="L1050" s="8">
        <f t="shared" si="546"/>
        <v>0</v>
      </c>
    </row>
    <row r="1051" spans="1:12" ht="25.5" x14ac:dyDescent="0.25">
      <c r="A1051" s="6" t="s">
        <v>28</v>
      </c>
      <c r="B1051" s="10" t="s">
        <v>700</v>
      </c>
      <c r="C1051" s="10" t="s">
        <v>16</v>
      </c>
      <c r="D1051" s="10" t="s">
        <v>59</v>
      </c>
      <c r="E1051" s="10" t="s">
        <v>85</v>
      </c>
      <c r="F1051" s="7">
        <v>200</v>
      </c>
      <c r="G1051" s="8">
        <v>117500</v>
      </c>
      <c r="H1051" s="8"/>
      <c r="I1051" s="8"/>
      <c r="J1051" s="8"/>
      <c r="K1051" s="8">
        <f>G1051+I1051</f>
        <v>117500</v>
      </c>
      <c r="L1051" s="8">
        <f>H1051+J1051</f>
        <v>0</v>
      </c>
    </row>
    <row r="1052" spans="1:12" x14ac:dyDescent="0.25">
      <c r="A1052" s="6" t="s">
        <v>57</v>
      </c>
      <c r="B1052" s="10" t="s">
        <v>700</v>
      </c>
      <c r="C1052" s="10" t="s">
        <v>16</v>
      </c>
      <c r="D1052" s="10" t="s">
        <v>59</v>
      </c>
      <c r="E1052" s="10" t="s">
        <v>85</v>
      </c>
      <c r="F1052" s="7">
        <v>800</v>
      </c>
      <c r="G1052" s="8">
        <v>3000</v>
      </c>
      <c r="H1052" s="8"/>
      <c r="I1052" s="8"/>
      <c r="J1052" s="8"/>
      <c r="K1052" s="8">
        <f>G1052+I1052</f>
        <v>3000</v>
      </c>
      <c r="L1052" s="8">
        <f>H1052+J1052</f>
        <v>0</v>
      </c>
    </row>
    <row r="1053" spans="1:12" x14ac:dyDescent="0.25">
      <c r="A1053" s="43" t="s">
        <v>714</v>
      </c>
      <c r="B1053" s="21" t="s">
        <v>715</v>
      </c>
      <c r="C1053" s="21"/>
      <c r="D1053" s="21"/>
      <c r="E1053" s="21"/>
      <c r="F1053" s="21"/>
      <c r="G1053" s="28">
        <f t="shared" ref="G1053:L1053" si="547">G1054</f>
        <v>2551166.92</v>
      </c>
      <c r="H1053" s="28">
        <f t="shared" si="547"/>
        <v>0</v>
      </c>
      <c r="I1053" s="28">
        <f t="shared" si="547"/>
        <v>-529889.16999999993</v>
      </c>
      <c r="J1053" s="28">
        <f t="shared" si="547"/>
        <v>0</v>
      </c>
      <c r="K1053" s="28">
        <f t="shared" si="547"/>
        <v>2021277.7500000002</v>
      </c>
      <c r="L1053" s="28">
        <f t="shared" si="547"/>
        <v>0</v>
      </c>
    </row>
    <row r="1054" spans="1:12" x14ac:dyDescent="0.25">
      <c r="A1054" s="9" t="s">
        <v>15</v>
      </c>
      <c r="B1054" s="10" t="s">
        <v>715</v>
      </c>
      <c r="C1054" s="10" t="s">
        <v>16</v>
      </c>
      <c r="D1054" s="10"/>
      <c r="E1054" s="10"/>
      <c r="F1054" s="10"/>
      <c r="G1054" s="8">
        <f>G1055+G1074</f>
        <v>2551166.92</v>
      </c>
      <c r="H1054" s="8">
        <f>H1055+H1074</f>
        <v>0</v>
      </c>
      <c r="I1054" s="8">
        <f>I1055+I1074</f>
        <v>-529889.16999999993</v>
      </c>
      <c r="J1054" s="8">
        <f>J1055+J1074</f>
        <v>0</v>
      </c>
      <c r="K1054" s="8">
        <f>K1055+K1074</f>
        <v>2021277.7500000002</v>
      </c>
      <c r="L1054" s="8">
        <f>L1055+L1074</f>
        <v>0</v>
      </c>
    </row>
    <row r="1055" spans="1:12" ht="38.25" x14ac:dyDescent="0.25">
      <c r="A1055" s="6" t="s">
        <v>716</v>
      </c>
      <c r="B1055" s="10" t="s">
        <v>715</v>
      </c>
      <c r="C1055" s="10" t="s">
        <v>16</v>
      </c>
      <c r="D1055" s="10" t="s">
        <v>205</v>
      </c>
      <c r="E1055" s="10"/>
      <c r="F1055" s="10"/>
      <c r="G1055" s="8">
        <f>G1056+G1068</f>
        <v>2373266.92</v>
      </c>
      <c r="H1055" s="8">
        <f>H1056+H1068</f>
        <v>0</v>
      </c>
      <c r="I1055" s="8">
        <f>I1056+I1068</f>
        <v>-689889.16999999993</v>
      </c>
      <c r="J1055" s="8">
        <f>J1056+J1068</f>
        <v>0</v>
      </c>
      <c r="K1055" s="8">
        <f>K1056+K1068</f>
        <v>1683377.7500000002</v>
      </c>
      <c r="L1055" s="8">
        <f>L1056+L1068</f>
        <v>0</v>
      </c>
    </row>
    <row r="1056" spans="1:12" ht="25.5" x14ac:dyDescent="0.25">
      <c r="A1056" s="6" t="s">
        <v>33</v>
      </c>
      <c r="B1056" s="10" t="s">
        <v>715</v>
      </c>
      <c r="C1056" s="10" t="s">
        <v>16</v>
      </c>
      <c r="D1056" s="10" t="s">
        <v>205</v>
      </c>
      <c r="E1056" s="10" t="s">
        <v>34</v>
      </c>
      <c r="F1056" s="7"/>
      <c r="G1056" s="8">
        <f t="shared" ref="G1056:L1056" si="548">G1057</f>
        <v>175544</v>
      </c>
      <c r="H1056" s="8">
        <f t="shared" si="548"/>
        <v>0</v>
      </c>
      <c r="I1056" s="8">
        <f t="shared" si="548"/>
        <v>33000</v>
      </c>
      <c r="J1056" s="8">
        <f t="shared" si="548"/>
        <v>0</v>
      </c>
      <c r="K1056" s="8">
        <f t="shared" si="548"/>
        <v>208544</v>
      </c>
      <c r="L1056" s="8">
        <f t="shared" si="548"/>
        <v>0</v>
      </c>
    </row>
    <row r="1057" spans="1:12" ht="25.5" x14ac:dyDescent="0.25">
      <c r="A1057" s="6" t="s">
        <v>35</v>
      </c>
      <c r="B1057" s="10" t="s">
        <v>715</v>
      </c>
      <c r="C1057" s="10" t="s">
        <v>16</v>
      </c>
      <c r="D1057" s="10" t="s">
        <v>205</v>
      </c>
      <c r="E1057" s="10" t="s">
        <v>36</v>
      </c>
      <c r="F1057" s="7"/>
      <c r="G1057" s="8">
        <f>G1058+G1065</f>
        <v>175544</v>
      </c>
      <c r="H1057" s="8">
        <f t="shared" ref="H1057:L1057" si="549">H1058+H1065</f>
        <v>0</v>
      </c>
      <c r="I1057" s="8">
        <f t="shared" si="549"/>
        <v>33000</v>
      </c>
      <c r="J1057" s="8">
        <f t="shared" si="549"/>
        <v>0</v>
      </c>
      <c r="K1057" s="8">
        <f t="shared" si="549"/>
        <v>208544</v>
      </c>
      <c r="L1057" s="8">
        <f t="shared" si="549"/>
        <v>0</v>
      </c>
    </row>
    <row r="1058" spans="1:12" ht="38.25" x14ac:dyDescent="0.25">
      <c r="A1058" s="6" t="s">
        <v>37</v>
      </c>
      <c r="B1058" s="10" t="s">
        <v>715</v>
      </c>
      <c r="C1058" s="10" t="s">
        <v>16</v>
      </c>
      <c r="D1058" s="10" t="s">
        <v>205</v>
      </c>
      <c r="E1058" s="10" t="s">
        <v>38</v>
      </c>
      <c r="F1058" s="7"/>
      <c r="G1058" s="8">
        <f t="shared" ref="G1058:L1058" si="550">G1059+G1062</f>
        <v>100000</v>
      </c>
      <c r="H1058" s="8">
        <f t="shared" si="550"/>
        <v>0</v>
      </c>
      <c r="I1058" s="8">
        <f t="shared" si="550"/>
        <v>33000</v>
      </c>
      <c r="J1058" s="8">
        <f t="shared" si="550"/>
        <v>0</v>
      </c>
      <c r="K1058" s="8">
        <f t="shared" si="550"/>
        <v>133000</v>
      </c>
      <c r="L1058" s="8">
        <f t="shared" si="550"/>
        <v>0</v>
      </c>
    </row>
    <row r="1059" spans="1:12" ht="38.25" x14ac:dyDescent="0.25">
      <c r="A1059" s="12" t="s">
        <v>717</v>
      </c>
      <c r="B1059" s="10" t="s">
        <v>715</v>
      </c>
      <c r="C1059" s="10" t="s">
        <v>16</v>
      </c>
      <c r="D1059" s="10" t="s">
        <v>205</v>
      </c>
      <c r="E1059" s="10" t="s">
        <v>718</v>
      </c>
      <c r="F1059" s="7"/>
      <c r="G1059" s="8">
        <f t="shared" ref="G1059:L1059" si="551">SUM(G1060:G1061)</f>
        <v>0</v>
      </c>
      <c r="H1059" s="8">
        <f t="shared" si="551"/>
        <v>0</v>
      </c>
      <c r="I1059" s="8">
        <f t="shared" si="551"/>
        <v>65124.6</v>
      </c>
      <c r="J1059" s="8">
        <f t="shared" si="551"/>
        <v>0</v>
      </c>
      <c r="K1059" s="8">
        <f t="shared" si="551"/>
        <v>65124.6</v>
      </c>
      <c r="L1059" s="8">
        <f t="shared" si="551"/>
        <v>0</v>
      </c>
    </row>
    <row r="1060" spans="1:12" ht="51" x14ac:dyDescent="0.25">
      <c r="A1060" s="6" t="s">
        <v>25</v>
      </c>
      <c r="B1060" s="10" t="s">
        <v>715</v>
      </c>
      <c r="C1060" s="10" t="s">
        <v>16</v>
      </c>
      <c r="D1060" s="10" t="s">
        <v>205</v>
      </c>
      <c r="E1060" s="10" t="s">
        <v>718</v>
      </c>
      <c r="F1060" s="7">
        <v>100</v>
      </c>
      <c r="G1060" s="8">
        <f>35000-35000</f>
        <v>0</v>
      </c>
      <c r="H1060" s="8"/>
      <c r="I1060" s="8">
        <v>30624.6</v>
      </c>
      <c r="J1060" s="8"/>
      <c r="K1060" s="8">
        <f>G1060+I1060</f>
        <v>30624.6</v>
      </c>
      <c r="L1060" s="8">
        <f>H1060+J1060</f>
        <v>0</v>
      </c>
    </row>
    <row r="1061" spans="1:12" ht="25.5" x14ac:dyDescent="0.25">
      <c r="A1061" s="6" t="s">
        <v>28</v>
      </c>
      <c r="B1061" s="10" t="s">
        <v>715</v>
      </c>
      <c r="C1061" s="10" t="s">
        <v>16</v>
      </c>
      <c r="D1061" s="10" t="s">
        <v>205</v>
      </c>
      <c r="E1061" s="10" t="s">
        <v>718</v>
      </c>
      <c r="F1061" s="7">
        <v>200</v>
      </c>
      <c r="G1061" s="8">
        <f>15000-15000</f>
        <v>0</v>
      </c>
      <c r="H1061" s="8"/>
      <c r="I1061" s="8">
        <v>34500</v>
      </c>
      <c r="J1061" s="8"/>
      <c r="K1061" s="8">
        <f t="shared" ref="K1061:L1067" si="552">G1061+I1061</f>
        <v>34500</v>
      </c>
      <c r="L1061" s="8">
        <f t="shared" si="552"/>
        <v>0</v>
      </c>
    </row>
    <row r="1062" spans="1:12" x14ac:dyDescent="0.25">
      <c r="A1062" s="6" t="s">
        <v>39</v>
      </c>
      <c r="B1062" s="10" t="s">
        <v>715</v>
      </c>
      <c r="C1062" s="10" t="s">
        <v>16</v>
      </c>
      <c r="D1062" s="10" t="s">
        <v>205</v>
      </c>
      <c r="E1062" s="10" t="s">
        <v>40</v>
      </c>
      <c r="F1062" s="7"/>
      <c r="G1062" s="8">
        <f t="shared" ref="G1062:L1062" si="553">SUM(G1063:G1064)</f>
        <v>100000</v>
      </c>
      <c r="H1062" s="8">
        <f t="shared" si="553"/>
        <v>0</v>
      </c>
      <c r="I1062" s="8">
        <f t="shared" si="553"/>
        <v>-32124.6</v>
      </c>
      <c r="J1062" s="8">
        <f t="shared" si="553"/>
        <v>0</v>
      </c>
      <c r="K1062" s="8">
        <f t="shared" si="553"/>
        <v>67875.399999999994</v>
      </c>
      <c r="L1062" s="8">
        <f t="shared" si="553"/>
        <v>0</v>
      </c>
    </row>
    <row r="1063" spans="1:12" ht="51" x14ac:dyDescent="0.25">
      <c r="A1063" s="6" t="s">
        <v>25</v>
      </c>
      <c r="B1063" s="10" t="s">
        <v>715</v>
      </c>
      <c r="C1063" s="10" t="s">
        <v>16</v>
      </c>
      <c r="D1063" s="10" t="s">
        <v>205</v>
      </c>
      <c r="E1063" s="10" t="s">
        <v>40</v>
      </c>
      <c r="F1063" s="7">
        <v>100</v>
      </c>
      <c r="G1063" s="8">
        <f>35000+35000</f>
        <v>70000</v>
      </c>
      <c r="H1063" s="8"/>
      <c r="I1063" s="8">
        <v>-29324.6</v>
      </c>
      <c r="J1063" s="8"/>
      <c r="K1063" s="8">
        <f t="shared" si="552"/>
        <v>40675.4</v>
      </c>
      <c r="L1063" s="8">
        <f t="shared" si="552"/>
        <v>0</v>
      </c>
    </row>
    <row r="1064" spans="1:12" ht="25.5" x14ac:dyDescent="0.25">
      <c r="A1064" s="6" t="s">
        <v>28</v>
      </c>
      <c r="B1064" s="10" t="s">
        <v>715</v>
      </c>
      <c r="C1064" s="10" t="s">
        <v>16</v>
      </c>
      <c r="D1064" s="10" t="s">
        <v>205</v>
      </c>
      <c r="E1064" s="10" t="s">
        <v>40</v>
      </c>
      <c r="F1064" s="7">
        <v>200</v>
      </c>
      <c r="G1064" s="8">
        <f>15000+15000</f>
        <v>30000</v>
      </c>
      <c r="H1064" s="8"/>
      <c r="I1064" s="8">
        <v>-2800</v>
      </c>
      <c r="J1064" s="8"/>
      <c r="K1064" s="8">
        <f t="shared" si="552"/>
        <v>27200</v>
      </c>
      <c r="L1064" s="8">
        <f t="shared" si="552"/>
        <v>0</v>
      </c>
    </row>
    <row r="1065" spans="1:12" ht="51" x14ac:dyDescent="0.25">
      <c r="A1065" s="6" t="s">
        <v>44</v>
      </c>
      <c r="B1065" s="10" t="s">
        <v>715</v>
      </c>
      <c r="C1065" s="10" t="s">
        <v>16</v>
      </c>
      <c r="D1065" s="10" t="s">
        <v>205</v>
      </c>
      <c r="E1065" s="10" t="s">
        <v>45</v>
      </c>
      <c r="F1065" s="7"/>
      <c r="G1065" s="8">
        <f>G1066</f>
        <v>75544</v>
      </c>
      <c r="H1065" s="8">
        <f t="shared" ref="H1065:L1066" si="554">H1066</f>
        <v>0</v>
      </c>
      <c r="I1065" s="8">
        <f t="shared" si="554"/>
        <v>0</v>
      </c>
      <c r="J1065" s="8">
        <f t="shared" si="554"/>
        <v>0</v>
      </c>
      <c r="K1065" s="8">
        <f t="shared" si="554"/>
        <v>75544</v>
      </c>
      <c r="L1065" s="8">
        <f t="shared" si="554"/>
        <v>0</v>
      </c>
    </row>
    <row r="1066" spans="1:12" ht="51" x14ac:dyDescent="0.25">
      <c r="A1066" s="6" t="s">
        <v>29</v>
      </c>
      <c r="B1066" s="10" t="s">
        <v>715</v>
      </c>
      <c r="C1066" s="10" t="s">
        <v>16</v>
      </c>
      <c r="D1066" s="10" t="s">
        <v>205</v>
      </c>
      <c r="E1066" s="10" t="s">
        <v>46</v>
      </c>
      <c r="F1066" s="7"/>
      <c r="G1066" s="8">
        <f>G1067</f>
        <v>75544</v>
      </c>
      <c r="H1066" s="8">
        <f t="shared" si="554"/>
        <v>0</v>
      </c>
      <c r="I1066" s="8">
        <f t="shared" si="554"/>
        <v>0</v>
      </c>
      <c r="J1066" s="8">
        <f t="shared" si="554"/>
        <v>0</v>
      </c>
      <c r="K1066" s="8">
        <f t="shared" si="554"/>
        <v>75544</v>
      </c>
      <c r="L1066" s="8">
        <f t="shared" si="554"/>
        <v>0</v>
      </c>
    </row>
    <row r="1067" spans="1:12" ht="51" x14ac:dyDescent="0.25">
      <c r="A1067" s="6" t="s">
        <v>25</v>
      </c>
      <c r="B1067" s="10" t="s">
        <v>715</v>
      </c>
      <c r="C1067" s="10" t="s">
        <v>16</v>
      </c>
      <c r="D1067" s="10" t="s">
        <v>205</v>
      </c>
      <c r="E1067" s="10" t="s">
        <v>46</v>
      </c>
      <c r="F1067" s="7">
        <v>100</v>
      </c>
      <c r="G1067" s="8">
        <v>75544</v>
      </c>
      <c r="H1067" s="8"/>
      <c r="I1067" s="8">
        <v>0</v>
      </c>
      <c r="J1067" s="8"/>
      <c r="K1067" s="8">
        <f t="shared" si="552"/>
        <v>75544</v>
      </c>
      <c r="L1067" s="8">
        <f t="shared" si="552"/>
        <v>0</v>
      </c>
    </row>
    <row r="1068" spans="1:12" x14ac:dyDescent="0.25">
      <c r="A1068" s="6" t="s">
        <v>19</v>
      </c>
      <c r="B1068" s="10" t="s">
        <v>715</v>
      </c>
      <c r="C1068" s="10" t="s">
        <v>16</v>
      </c>
      <c r="D1068" s="10" t="s">
        <v>205</v>
      </c>
      <c r="E1068" s="10" t="s">
        <v>20</v>
      </c>
      <c r="F1068" s="7"/>
      <c r="G1068" s="8">
        <f t="shared" ref="G1068:L1068" si="555">G1069</f>
        <v>2197722.92</v>
      </c>
      <c r="H1068" s="8">
        <f t="shared" si="555"/>
        <v>0</v>
      </c>
      <c r="I1068" s="8">
        <f t="shared" si="555"/>
        <v>-722889.16999999993</v>
      </c>
      <c r="J1068" s="8">
        <f t="shared" si="555"/>
        <v>0</v>
      </c>
      <c r="K1068" s="8">
        <f t="shared" si="555"/>
        <v>1474833.7500000002</v>
      </c>
      <c r="L1068" s="8">
        <f t="shared" si="555"/>
        <v>0</v>
      </c>
    </row>
    <row r="1069" spans="1:12" ht="25.5" x14ac:dyDescent="0.25">
      <c r="A1069" s="12" t="s">
        <v>719</v>
      </c>
      <c r="B1069" s="10" t="s">
        <v>715</v>
      </c>
      <c r="C1069" s="10" t="s">
        <v>16</v>
      </c>
      <c r="D1069" s="10" t="s">
        <v>205</v>
      </c>
      <c r="E1069" s="10" t="s">
        <v>720</v>
      </c>
      <c r="F1069" s="10"/>
      <c r="G1069" s="8">
        <f>G1072+G1070</f>
        <v>2197722.92</v>
      </c>
      <c r="H1069" s="8">
        <f t="shared" ref="H1069:L1069" si="556">H1072+H1070</f>
        <v>0</v>
      </c>
      <c r="I1069" s="8">
        <f t="shared" si="556"/>
        <v>-722889.16999999993</v>
      </c>
      <c r="J1069" s="8">
        <f t="shared" si="556"/>
        <v>0</v>
      </c>
      <c r="K1069" s="8">
        <f t="shared" si="556"/>
        <v>1474833.7500000002</v>
      </c>
      <c r="L1069" s="8">
        <f t="shared" si="556"/>
        <v>0</v>
      </c>
    </row>
    <row r="1070" spans="1:12" ht="38.25" x14ac:dyDescent="0.25">
      <c r="A1070" s="12" t="s">
        <v>721</v>
      </c>
      <c r="B1070" s="10" t="s">
        <v>715</v>
      </c>
      <c r="C1070" s="10" t="s">
        <v>16</v>
      </c>
      <c r="D1070" s="10" t="s">
        <v>205</v>
      </c>
      <c r="E1070" s="10" t="s">
        <v>722</v>
      </c>
      <c r="F1070" s="10"/>
      <c r="G1070" s="8">
        <f t="shared" ref="G1070:L1070" si="557">G1071</f>
        <v>914675.8</v>
      </c>
      <c r="H1070" s="8">
        <f t="shared" si="557"/>
        <v>0</v>
      </c>
      <c r="I1070" s="8">
        <f t="shared" si="557"/>
        <v>-563134.98</v>
      </c>
      <c r="J1070" s="8">
        <f t="shared" si="557"/>
        <v>0</v>
      </c>
      <c r="K1070" s="8">
        <f t="shared" si="557"/>
        <v>351540.82000000007</v>
      </c>
      <c r="L1070" s="8">
        <f t="shared" si="557"/>
        <v>0</v>
      </c>
    </row>
    <row r="1071" spans="1:12" ht="51" x14ac:dyDescent="0.25">
      <c r="A1071" s="6" t="s">
        <v>25</v>
      </c>
      <c r="B1071" s="10" t="s">
        <v>715</v>
      </c>
      <c r="C1071" s="10" t="s">
        <v>16</v>
      </c>
      <c r="D1071" s="10" t="s">
        <v>205</v>
      </c>
      <c r="E1071" s="10" t="s">
        <v>722</v>
      </c>
      <c r="F1071" s="10" t="s">
        <v>571</v>
      </c>
      <c r="G1071" s="8">
        <v>914675.8</v>
      </c>
      <c r="H1071" s="8"/>
      <c r="I1071" s="8">
        <f>-370134.98-193000</f>
        <v>-563134.98</v>
      </c>
      <c r="J1071" s="8"/>
      <c r="K1071" s="8">
        <f t="shared" ref="K1071:L1073" si="558">G1071+I1071</f>
        <v>351540.82000000007</v>
      </c>
      <c r="L1071" s="8">
        <f t="shared" si="558"/>
        <v>0</v>
      </c>
    </row>
    <row r="1072" spans="1:12" ht="25.5" x14ac:dyDescent="0.25">
      <c r="A1072" s="6" t="s">
        <v>47</v>
      </c>
      <c r="B1072" s="10" t="s">
        <v>715</v>
      </c>
      <c r="C1072" s="10" t="s">
        <v>16</v>
      </c>
      <c r="D1072" s="10" t="s">
        <v>205</v>
      </c>
      <c r="E1072" s="10" t="s">
        <v>723</v>
      </c>
      <c r="F1072" s="7"/>
      <c r="G1072" s="8">
        <f>G1073</f>
        <v>1283047.1200000001</v>
      </c>
      <c r="H1072" s="8">
        <f>H1073</f>
        <v>0</v>
      </c>
      <c r="I1072" s="8">
        <f>I1073</f>
        <v>-159754.19</v>
      </c>
      <c r="J1072" s="8">
        <f>J1073</f>
        <v>0</v>
      </c>
      <c r="K1072" s="8">
        <f t="shared" si="558"/>
        <v>1123292.9300000002</v>
      </c>
      <c r="L1072" s="8">
        <f t="shared" si="558"/>
        <v>0</v>
      </c>
    </row>
    <row r="1073" spans="1:12" ht="51" x14ac:dyDescent="0.25">
      <c r="A1073" s="6" t="s">
        <v>25</v>
      </c>
      <c r="B1073" s="10" t="s">
        <v>715</v>
      </c>
      <c r="C1073" s="10" t="s">
        <v>16</v>
      </c>
      <c r="D1073" s="10" t="s">
        <v>205</v>
      </c>
      <c r="E1073" s="10" t="s">
        <v>723</v>
      </c>
      <c r="F1073" s="7">
        <v>100</v>
      </c>
      <c r="G1073" s="8">
        <v>1283047.1200000001</v>
      </c>
      <c r="H1073" s="8"/>
      <c r="I1073" s="8">
        <v>-159754.19</v>
      </c>
      <c r="J1073" s="8"/>
      <c r="K1073" s="8">
        <f t="shared" si="558"/>
        <v>1123292.9300000002</v>
      </c>
      <c r="L1073" s="8">
        <f t="shared" si="558"/>
        <v>0</v>
      </c>
    </row>
    <row r="1074" spans="1:12" x14ac:dyDescent="0.25">
      <c r="A1074" s="6" t="s">
        <v>58</v>
      </c>
      <c r="B1074" s="10" t="s">
        <v>715</v>
      </c>
      <c r="C1074" s="10" t="s">
        <v>16</v>
      </c>
      <c r="D1074" s="10" t="s">
        <v>59</v>
      </c>
      <c r="E1074" s="10"/>
      <c r="F1074" s="7"/>
      <c r="G1074" s="8">
        <f t="shared" ref="G1074:L1074" si="559">G1075</f>
        <v>177900</v>
      </c>
      <c r="H1074" s="8">
        <f t="shared" si="559"/>
        <v>0</v>
      </c>
      <c r="I1074" s="8">
        <f t="shared" si="559"/>
        <v>160000</v>
      </c>
      <c r="J1074" s="8">
        <f t="shared" si="559"/>
        <v>0</v>
      </c>
      <c r="K1074" s="8">
        <f t="shared" si="559"/>
        <v>337900</v>
      </c>
      <c r="L1074" s="8">
        <f t="shared" si="559"/>
        <v>0</v>
      </c>
    </row>
    <row r="1075" spans="1:12" ht="25.5" x14ac:dyDescent="0.25">
      <c r="A1075" s="6" t="s">
        <v>33</v>
      </c>
      <c r="B1075" s="10" t="s">
        <v>715</v>
      </c>
      <c r="C1075" s="10" t="s">
        <v>16</v>
      </c>
      <c r="D1075" s="10" t="s">
        <v>59</v>
      </c>
      <c r="E1075" s="10" t="s">
        <v>34</v>
      </c>
      <c r="F1075" s="7"/>
      <c r="G1075" s="8">
        <f>G1076+G1080</f>
        <v>177900</v>
      </c>
      <c r="H1075" s="8">
        <f>H1076+H1080</f>
        <v>0</v>
      </c>
      <c r="I1075" s="8">
        <f>I1076+I1080</f>
        <v>160000</v>
      </c>
      <c r="J1075" s="8">
        <f>J1076+J1080</f>
        <v>0</v>
      </c>
      <c r="K1075" s="8">
        <f>K1076+K1080</f>
        <v>337900</v>
      </c>
      <c r="L1075" s="8">
        <f>L1076+L1080</f>
        <v>0</v>
      </c>
    </row>
    <row r="1076" spans="1:12" ht="38.25" x14ac:dyDescent="0.25">
      <c r="A1076" s="6" t="s">
        <v>69</v>
      </c>
      <c r="B1076" s="10" t="s">
        <v>715</v>
      </c>
      <c r="C1076" s="10" t="s">
        <v>16</v>
      </c>
      <c r="D1076" s="10" t="s">
        <v>59</v>
      </c>
      <c r="E1076" s="10" t="s">
        <v>70</v>
      </c>
      <c r="F1076" s="7"/>
      <c r="G1076" s="8">
        <f>G1077</f>
        <v>129654</v>
      </c>
      <c r="H1076" s="8">
        <f t="shared" ref="H1076:L1076" si="560">H1077</f>
        <v>0</v>
      </c>
      <c r="I1076" s="8">
        <f t="shared" si="560"/>
        <v>160000</v>
      </c>
      <c r="J1076" s="8">
        <f t="shared" si="560"/>
        <v>0</v>
      </c>
      <c r="K1076" s="8">
        <f t="shared" si="560"/>
        <v>289654</v>
      </c>
      <c r="L1076" s="8">
        <f t="shared" si="560"/>
        <v>0</v>
      </c>
    </row>
    <row r="1077" spans="1:12" ht="63.75" x14ac:dyDescent="0.25">
      <c r="A1077" s="6" t="s">
        <v>439</v>
      </c>
      <c r="B1077" s="10" t="s">
        <v>715</v>
      </c>
      <c r="C1077" s="10" t="s">
        <v>16</v>
      </c>
      <c r="D1077" s="10" t="s">
        <v>59</v>
      </c>
      <c r="E1077" s="10" t="s">
        <v>72</v>
      </c>
      <c r="F1077" s="7"/>
      <c r="G1077" s="8">
        <f t="shared" ref="G1077:L1078" si="561">G1078</f>
        <v>129654</v>
      </c>
      <c r="H1077" s="8">
        <f t="shared" si="561"/>
        <v>0</v>
      </c>
      <c r="I1077" s="8">
        <f t="shared" si="561"/>
        <v>160000</v>
      </c>
      <c r="J1077" s="8">
        <f t="shared" si="561"/>
        <v>0</v>
      </c>
      <c r="K1077" s="8">
        <f t="shared" si="561"/>
        <v>289654</v>
      </c>
      <c r="L1077" s="8">
        <f t="shared" si="561"/>
        <v>0</v>
      </c>
    </row>
    <row r="1078" spans="1:12" ht="38.25" x14ac:dyDescent="0.25">
      <c r="A1078" s="6" t="s">
        <v>73</v>
      </c>
      <c r="B1078" s="10" t="s">
        <v>715</v>
      </c>
      <c r="C1078" s="10" t="s">
        <v>16</v>
      </c>
      <c r="D1078" s="10" t="s">
        <v>59</v>
      </c>
      <c r="E1078" s="10" t="s">
        <v>74</v>
      </c>
      <c r="F1078" s="7"/>
      <c r="G1078" s="8">
        <f t="shared" si="561"/>
        <v>129654</v>
      </c>
      <c r="H1078" s="8">
        <f t="shared" si="561"/>
        <v>0</v>
      </c>
      <c r="I1078" s="8">
        <f t="shared" si="561"/>
        <v>160000</v>
      </c>
      <c r="J1078" s="8">
        <f t="shared" si="561"/>
        <v>0</v>
      </c>
      <c r="K1078" s="8">
        <f t="shared" si="561"/>
        <v>289654</v>
      </c>
      <c r="L1078" s="8">
        <f t="shared" si="561"/>
        <v>0</v>
      </c>
    </row>
    <row r="1079" spans="1:12" ht="25.5" x14ac:dyDescent="0.25">
      <c r="A1079" s="6" t="s">
        <v>28</v>
      </c>
      <c r="B1079" s="10" t="s">
        <v>715</v>
      </c>
      <c r="C1079" s="10" t="s">
        <v>16</v>
      </c>
      <c r="D1079" s="10" t="s">
        <v>59</v>
      </c>
      <c r="E1079" s="10" t="s">
        <v>74</v>
      </c>
      <c r="F1079" s="7">
        <v>200</v>
      </c>
      <c r="G1079" s="8">
        <v>129654</v>
      </c>
      <c r="H1079" s="8"/>
      <c r="I1079" s="8">
        <v>160000</v>
      </c>
      <c r="J1079" s="8"/>
      <c r="K1079" s="8">
        <f>G1079+I1079</f>
        <v>289654</v>
      </c>
      <c r="L1079" s="8">
        <f>H1079+J1079</f>
        <v>0</v>
      </c>
    </row>
    <row r="1080" spans="1:12" ht="25.5" x14ac:dyDescent="0.25">
      <c r="A1080" s="6" t="s">
        <v>300</v>
      </c>
      <c r="B1080" s="10" t="s">
        <v>715</v>
      </c>
      <c r="C1080" s="10" t="s">
        <v>16</v>
      </c>
      <c r="D1080" s="10" t="s">
        <v>59</v>
      </c>
      <c r="E1080" s="10" t="s">
        <v>36</v>
      </c>
      <c r="F1080" s="7"/>
      <c r="G1080" s="8">
        <f>+G1081</f>
        <v>48246</v>
      </c>
      <c r="H1080" s="8">
        <f t="shared" ref="H1080:L1080" si="562">+H1081</f>
        <v>0</v>
      </c>
      <c r="I1080" s="8">
        <f t="shared" si="562"/>
        <v>0</v>
      </c>
      <c r="J1080" s="8">
        <f t="shared" si="562"/>
        <v>0</v>
      </c>
      <c r="K1080" s="8">
        <f t="shared" si="562"/>
        <v>48246</v>
      </c>
      <c r="L1080" s="8">
        <f t="shared" si="562"/>
        <v>0</v>
      </c>
    </row>
    <row r="1081" spans="1:12" ht="51" x14ac:dyDescent="0.25">
      <c r="A1081" s="6" t="s">
        <v>44</v>
      </c>
      <c r="B1081" s="10" t="s">
        <v>715</v>
      </c>
      <c r="C1081" s="10" t="s">
        <v>16</v>
      </c>
      <c r="D1081" s="10" t="s">
        <v>59</v>
      </c>
      <c r="E1081" s="10" t="s">
        <v>45</v>
      </c>
      <c r="F1081" s="7"/>
      <c r="G1081" s="8">
        <f t="shared" ref="G1081:L1081" si="563">G1082</f>
        <v>48246</v>
      </c>
      <c r="H1081" s="8">
        <f t="shared" si="563"/>
        <v>0</v>
      </c>
      <c r="I1081" s="8">
        <f t="shared" si="563"/>
        <v>0</v>
      </c>
      <c r="J1081" s="8">
        <f t="shared" si="563"/>
        <v>0</v>
      </c>
      <c r="K1081" s="8">
        <f t="shared" si="563"/>
        <v>48246</v>
      </c>
      <c r="L1081" s="8">
        <f t="shared" si="563"/>
        <v>0</v>
      </c>
    </row>
    <row r="1082" spans="1:12" x14ac:dyDescent="0.25">
      <c r="A1082" s="6" t="s">
        <v>84</v>
      </c>
      <c r="B1082" s="10" t="s">
        <v>715</v>
      </c>
      <c r="C1082" s="10" t="s">
        <v>16</v>
      </c>
      <c r="D1082" s="10" t="s">
        <v>59</v>
      </c>
      <c r="E1082" s="10" t="s">
        <v>85</v>
      </c>
      <c r="F1082" s="7"/>
      <c r="G1082" s="8">
        <f>SUM(G1083:G1083)</f>
        <v>48246</v>
      </c>
      <c r="H1082" s="8">
        <f>SUM(H1083:H1083)</f>
        <v>0</v>
      </c>
      <c r="I1082" s="8">
        <f>SUM(I1083:I1083)</f>
        <v>0</v>
      </c>
      <c r="J1082" s="8">
        <f>SUM(J1083:J1083)</f>
        <v>0</v>
      </c>
      <c r="K1082" s="8">
        <f>SUM(K1083:K1083)</f>
        <v>48246</v>
      </c>
      <c r="L1082" s="8">
        <f>SUM(L1083:L1083)</f>
        <v>0</v>
      </c>
    </row>
    <row r="1083" spans="1:12" ht="25.5" x14ac:dyDescent="0.25">
      <c r="A1083" s="6" t="s">
        <v>28</v>
      </c>
      <c r="B1083" s="10" t="s">
        <v>715</v>
      </c>
      <c r="C1083" s="10" t="s">
        <v>16</v>
      </c>
      <c r="D1083" s="10" t="s">
        <v>59</v>
      </c>
      <c r="E1083" s="10" t="s">
        <v>85</v>
      </c>
      <c r="F1083" s="7">
        <v>200</v>
      </c>
      <c r="G1083" s="8">
        <v>48246</v>
      </c>
      <c r="H1083" s="8"/>
      <c r="I1083" s="8"/>
      <c r="J1083" s="8"/>
      <c r="K1083" s="8">
        <f>G1083+I1083</f>
        <v>48246</v>
      </c>
      <c r="L1083" s="8">
        <f>H1083+J1083</f>
        <v>0</v>
      </c>
    </row>
    <row r="1084" spans="1:12" ht="25.5" x14ac:dyDescent="0.25">
      <c r="A1084" s="46" t="s">
        <v>724</v>
      </c>
      <c r="B1084" s="47" t="s">
        <v>725</v>
      </c>
      <c r="C1084" s="47"/>
      <c r="D1084" s="47"/>
      <c r="E1084" s="47"/>
      <c r="F1084" s="47"/>
      <c r="G1084" s="48">
        <f>G1085+G1137+G1168+G1151</f>
        <v>90967121.729999989</v>
      </c>
      <c r="H1084" s="48">
        <f>H1085+H1137+H1168+H1151</f>
        <v>15620378.050000001</v>
      </c>
      <c r="I1084" s="48">
        <f>I1085+I1137+I1168+I1151</f>
        <v>121000.00000000012</v>
      </c>
      <c r="J1084" s="48">
        <f>J1085+J1137+J1168+J1151</f>
        <v>0</v>
      </c>
      <c r="K1084" s="48">
        <f>K1085+K1137+K1168+K1151</f>
        <v>91088121.730000004</v>
      </c>
      <c r="L1084" s="48">
        <f>L1085+L1137+L1168+L1151</f>
        <v>15620378.050000001</v>
      </c>
    </row>
    <row r="1085" spans="1:12" x14ac:dyDescent="0.25">
      <c r="A1085" s="9" t="s">
        <v>15</v>
      </c>
      <c r="B1085" s="7">
        <v>913</v>
      </c>
      <c r="C1085" s="10" t="s">
        <v>16</v>
      </c>
      <c r="D1085" s="10" t="s">
        <v>2</v>
      </c>
      <c r="E1085" s="10"/>
      <c r="F1085" s="10"/>
      <c r="G1085" s="8">
        <f>G1086+G1100</f>
        <v>17744557.369999997</v>
      </c>
      <c r="H1085" s="8">
        <f>H1086+H1100</f>
        <v>0</v>
      </c>
      <c r="I1085" s="8">
        <f>I1086+I1100</f>
        <v>-45558.84</v>
      </c>
      <c r="J1085" s="8">
        <f>J1086+J1100</f>
        <v>0</v>
      </c>
      <c r="K1085" s="8">
        <f>K1086+K1100</f>
        <v>17698998.530000001</v>
      </c>
      <c r="L1085" s="8">
        <f>L1086+L1100</f>
        <v>0</v>
      </c>
    </row>
    <row r="1086" spans="1:12" ht="38.25" x14ac:dyDescent="0.25">
      <c r="A1086" s="6" t="s">
        <v>31</v>
      </c>
      <c r="B1086" s="7">
        <v>913</v>
      </c>
      <c r="C1086" s="10" t="s">
        <v>16</v>
      </c>
      <c r="D1086" s="10" t="s">
        <v>32</v>
      </c>
      <c r="E1086" s="10"/>
      <c r="F1086" s="10"/>
      <c r="G1086" s="8">
        <f t="shared" ref="G1086:L1086" si="564">G1087</f>
        <v>9604581.7699999996</v>
      </c>
      <c r="H1086" s="8">
        <f t="shared" si="564"/>
        <v>0</v>
      </c>
      <c r="I1086" s="8">
        <f t="shared" si="564"/>
        <v>-232330.91</v>
      </c>
      <c r="J1086" s="8">
        <f t="shared" si="564"/>
        <v>0</v>
      </c>
      <c r="K1086" s="8">
        <f t="shared" si="564"/>
        <v>9372250.8599999994</v>
      </c>
      <c r="L1086" s="8">
        <f t="shared" si="564"/>
        <v>0</v>
      </c>
    </row>
    <row r="1087" spans="1:12" ht="25.5" x14ac:dyDescent="0.25">
      <c r="A1087" s="6" t="s">
        <v>33</v>
      </c>
      <c r="B1087" s="10" t="s">
        <v>725</v>
      </c>
      <c r="C1087" s="10" t="s">
        <v>16</v>
      </c>
      <c r="D1087" s="10" t="s">
        <v>32</v>
      </c>
      <c r="E1087" s="10" t="s">
        <v>34</v>
      </c>
      <c r="F1087" s="7"/>
      <c r="G1087" s="8">
        <f>G1088+G1092</f>
        <v>9604581.7699999996</v>
      </c>
      <c r="H1087" s="8">
        <f>H1088+H1092</f>
        <v>0</v>
      </c>
      <c r="I1087" s="8">
        <f>I1088+I1092</f>
        <v>-232330.91</v>
      </c>
      <c r="J1087" s="8">
        <f>J1088+J1092</f>
        <v>0</v>
      </c>
      <c r="K1087" s="8">
        <f>K1088+K1092</f>
        <v>9372250.8599999994</v>
      </c>
      <c r="L1087" s="8">
        <f>L1088+L1092</f>
        <v>0</v>
      </c>
    </row>
    <row r="1088" spans="1:12" ht="38.25" x14ac:dyDescent="0.25">
      <c r="A1088" s="11" t="s">
        <v>726</v>
      </c>
      <c r="B1088" s="10" t="s">
        <v>725</v>
      </c>
      <c r="C1088" s="10" t="s">
        <v>16</v>
      </c>
      <c r="D1088" s="10" t="s">
        <v>32</v>
      </c>
      <c r="E1088" s="10" t="s">
        <v>727</v>
      </c>
      <c r="F1088" s="7"/>
      <c r="G1088" s="8">
        <f t="shared" ref="G1088:L1089" si="565">G1089</f>
        <v>9142181.7699999996</v>
      </c>
      <c r="H1088" s="8">
        <f t="shared" si="565"/>
        <v>0</v>
      </c>
      <c r="I1088" s="8">
        <f t="shared" si="565"/>
        <v>53681.29</v>
      </c>
      <c r="J1088" s="8">
        <f t="shared" si="565"/>
        <v>0</v>
      </c>
      <c r="K1088" s="8">
        <f t="shared" si="565"/>
        <v>9195863.0599999987</v>
      </c>
      <c r="L1088" s="8">
        <f t="shared" si="565"/>
        <v>0</v>
      </c>
    </row>
    <row r="1089" spans="1:12" ht="38.25" x14ac:dyDescent="0.25">
      <c r="A1089" s="11" t="s">
        <v>728</v>
      </c>
      <c r="B1089" s="10" t="s">
        <v>725</v>
      </c>
      <c r="C1089" s="10" t="s">
        <v>16</v>
      </c>
      <c r="D1089" s="10" t="s">
        <v>32</v>
      </c>
      <c r="E1089" s="10" t="s">
        <v>729</v>
      </c>
      <c r="F1089" s="7"/>
      <c r="G1089" s="8">
        <f>G1090</f>
        <v>9142181.7699999996</v>
      </c>
      <c r="H1089" s="8">
        <f t="shared" si="565"/>
        <v>0</v>
      </c>
      <c r="I1089" s="8">
        <f t="shared" si="565"/>
        <v>53681.29</v>
      </c>
      <c r="J1089" s="8">
        <f t="shared" si="565"/>
        <v>0</v>
      </c>
      <c r="K1089" s="8">
        <f t="shared" si="565"/>
        <v>9195863.0599999987</v>
      </c>
      <c r="L1089" s="8">
        <f t="shared" si="565"/>
        <v>0</v>
      </c>
    </row>
    <row r="1090" spans="1:12" ht="25.5" x14ac:dyDescent="0.25">
      <c r="A1090" s="6" t="s">
        <v>47</v>
      </c>
      <c r="B1090" s="10" t="s">
        <v>725</v>
      </c>
      <c r="C1090" s="10" t="s">
        <v>16</v>
      </c>
      <c r="D1090" s="10" t="s">
        <v>32</v>
      </c>
      <c r="E1090" s="10" t="s">
        <v>730</v>
      </c>
      <c r="F1090" s="7"/>
      <c r="G1090" s="8">
        <f t="shared" ref="G1090:L1090" si="566">G1091</f>
        <v>9142181.7699999996</v>
      </c>
      <c r="H1090" s="8">
        <f t="shared" si="566"/>
        <v>0</v>
      </c>
      <c r="I1090" s="8">
        <f t="shared" si="566"/>
        <v>53681.29</v>
      </c>
      <c r="J1090" s="8">
        <f t="shared" si="566"/>
        <v>0</v>
      </c>
      <c r="K1090" s="8">
        <f t="shared" si="566"/>
        <v>9195863.0599999987</v>
      </c>
      <c r="L1090" s="8">
        <f t="shared" si="566"/>
        <v>0</v>
      </c>
    </row>
    <row r="1091" spans="1:12" ht="51" x14ac:dyDescent="0.25">
      <c r="A1091" s="6" t="s">
        <v>25</v>
      </c>
      <c r="B1091" s="10" t="s">
        <v>725</v>
      </c>
      <c r="C1091" s="10" t="s">
        <v>16</v>
      </c>
      <c r="D1091" s="10" t="s">
        <v>32</v>
      </c>
      <c r="E1091" s="10" t="s">
        <v>730</v>
      </c>
      <c r="F1091" s="7">
        <v>100</v>
      </c>
      <c r="G1091" s="8">
        <f>9051665.12+90516.65</f>
        <v>9142181.7699999996</v>
      </c>
      <c r="H1091" s="8"/>
      <c r="I1091" s="8">
        <v>53681.29</v>
      </c>
      <c r="J1091" s="8"/>
      <c r="K1091" s="8">
        <f>G1091+I1091</f>
        <v>9195863.0599999987</v>
      </c>
      <c r="L1091" s="8">
        <f>H1091+J1091</f>
        <v>0</v>
      </c>
    </row>
    <row r="1092" spans="1:12" ht="25.5" x14ac:dyDescent="0.25">
      <c r="A1092" s="6" t="s">
        <v>35</v>
      </c>
      <c r="B1092" s="10" t="s">
        <v>725</v>
      </c>
      <c r="C1092" s="10" t="s">
        <v>16</v>
      </c>
      <c r="D1092" s="10" t="s">
        <v>32</v>
      </c>
      <c r="E1092" s="10" t="s">
        <v>36</v>
      </c>
      <c r="F1092" s="7"/>
      <c r="G1092" s="8">
        <f t="shared" ref="G1092:L1092" si="567">G1093+G1097</f>
        <v>462400</v>
      </c>
      <c r="H1092" s="8">
        <f t="shared" si="567"/>
        <v>0</v>
      </c>
      <c r="I1092" s="8">
        <f t="shared" si="567"/>
        <v>-286012.2</v>
      </c>
      <c r="J1092" s="8">
        <f t="shared" si="567"/>
        <v>0</v>
      </c>
      <c r="K1092" s="8">
        <f t="shared" si="567"/>
        <v>176387.8</v>
      </c>
      <c r="L1092" s="8">
        <f t="shared" si="567"/>
        <v>0</v>
      </c>
    </row>
    <row r="1093" spans="1:12" ht="38.25" x14ac:dyDescent="0.25">
      <c r="A1093" s="6" t="s">
        <v>37</v>
      </c>
      <c r="B1093" s="10" t="s">
        <v>725</v>
      </c>
      <c r="C1093" s="10" t="s">
        <v>16</v>
      </c>
      <c r="D1093" s="10" t="s">
        <v>32</v>
      </c>
      <c r="E1093" s="10" t="s">
        <v>38</v>
      </c>
      <c r="F1093" s="7"/>
      <c r="G1093" s="8">
        <f t="shared" ref="G1093:L1093" si="568">G1094</f>
        <v>84000</v>
      </c>
      <c r="H1093" s="8">
        <f t="shared" si="568"/>
        <v>0</v>
      </c>
      <c r="I1093" s="8">
        <f t="shared" si="568"/>
        <v>19261</v>
      </c>
      <c r="J1093" s="8">
        <f t="shared" si="568"/>
        <v>0</v>
      </c>
      <c r="K1093" s="8">
        <f t="shared" si="568"/>
        <v>103261</v>
      </c>
      <c r="L1093" s="8">
        <f t="shared" si="568"/>
        <v>0</v>
      </c>
    </row>
    <row r="1094" spans="1:12" x14ac:dyDescent="0.25">
      <c r="A1094" s="6" t="s">
        <v>39</v>
      </c>
      <c r="B1094" s="10" t="s">
        <v>725</v>
      </c>
      <c r="C1094" s="10" t="s">
        <v>16</v>
      </c>
      <c r="D1094" s="10" t="s">
        <v>32</v>
      </c>
      <c r="E1094" s="10" t="s">
        <v>40</v>
      </c>
      <c r="F1094" s="7"/>
      <c r="G1094" s="8">
        <f t="shared" ref="G1094:L1094" si="569">SUM(G1095:G1096)</f>
        <v>84000</v>
      </c>
      <c r="H1094" s="8">
        <f t="shared" si="569"/>
        <v>0</v>
      </c>
      <c r="I1094" s="8">
        <f t="shared" si="569"/>
        <v>19261</v>
      </c>
      <c r="J1094" s="8">
        <f t="shared" si="569"/>
        <v>0</v>
      </c>
      <c r="K1094" s="8">
        <f t="shared" si="569"/>
        <v>103261</v>
      </c>
      <c r="L1094" s="8">
        <f t="shared" si="569"/>
        <v>0</v>
      </c>
    </row>
    <row r="1095" spans="1:12" ht="51" x14ac:dyDescent="0.25">
      <c r="A1095" s="6" t="s">
        <v>25</v>
      </c>
      <c r="B1095" s="10" t="s">
        <v>725</v>
      </c>
      <c r="C1095" s="10" t="s">
        <v>16</v>
      </c>
      <c r="D1095" s="10" t="s">
        <v>32</v>
      </c>
      <c r="E1095" s="10" t="s">
        <v>40</v>
      </c>
      <c r="F1095" s="7">
        <v>100</v>
      </c>
      <c r="G1095" s="8">
        <v>40000</v>
      </c>
      <c r="H1095" s="8"/>
      <c r="I1095" s="8">
        <v>-16739</v>
      </c>
      <c r="J1095" s="8"/>
      <c r="K1095" s="8">
        <f>G1095+I1095</f>
        <v>23261</v>
      </c>
      <c r="L1095" s="8">
        <f>H1095+J1095</f>
        <v>0</v>
      </c>
    </row>
    <row r="1096" spans="1:12" ht="25.5" x14ac:dyDescent="0.25">
      <c r="A1096" s="6" t="s">
        <v>28</v>
      </c>
      <c r="B1096" s="10" t="s">
        <v>725</v>
      </c>
      <c r="C1096" s="10" t="s">
        <v>16</v>
      </c>
      <c r="D1096" s="10" t="s">
        <v>32</v>
      </c>
      <c r="E1096" s="10" t="s">
        <v>40</v>
      </c>
      <c r="F1096" s="7">
        <v>200</v>
      </c>
      <c r="G1096" s="8">
        <f>84000-40000</f>
        <v>44000</v>
      </c>
      <c r="H1096" s="8"/>
      <c r="I1096" s="8">
        <v>36000</v>
      </c>
      <c r="J1096" s="8"/>
      <c r="K1096" s="8">
        <f>G1096+I1096</f>
        <v>80000</v>
      </c>
      <c r="L1096" s="8">
        <f>H1096+J1096</f>
        <v>0</v>
      </c>
    </row>
    <row r="1097" spans="1:12" ht="51" x14ac:dyDescent="0.25">
      <c r="A1097" s="6" t="s">
        <v>44</v>
      </c>
      <c r="B1097" s="10" t="s">
        <v>725</v>
      </c>
      <c r="C1097" s="10" t="s">
        <v>16</v>
      </c>
      <c r="D1097" s="10" t="s">
        <v>32</v>
      </c>
      <c r="E1097" s="10" t="s">
        <v>45</v>
      </c>
      <c r="F1097" s="7"/>
      <c r="G1097" s="8">
        <f>G1098</f>
        <v>378400</v>
      </c>
      <c r="H1097" s="8">
        <f t="shared" ref="H1097:L1098" si="570">H1098</f>
        <v>0</v>
      </c>
      <c r="I1097" s="8">
        <f t="shared" si="570"/>
        <v>-305273.2</v>
      </c>
      <c r="J1097" s="8">
        <f t="shared" si="570"/>
        <v>0</v>
      </c>
      <c r="K1097" s="8">
        <f t="shared" si="570"/>
        <v>73126.799999999988</v>
      </c>
      <c r="L1097" s="8">
        <f t="shared" si="570"/>
        <v>0</v>
      </c>
    </row>
    <row r="1098" spans="1:12" ht="51" x14ac:dyDescent="0.25">
      <c r="A1098" s="6" t="s">
        <v>29</v>
      </c>
      <c r="B1098" s="10" t="s">
        <v>725</v>
      </c>
      <c r="C1098" s="10" t="s">
        <v>16</v>
      </c>
      <c r="D1098" s="10" t="s">
        <v>32</v>
      </c>
      <c r="E1098" s="10" t="s">
        <v>46</v>
      </c>
      <c r="F1098" s="7"/>
      <c r="G1098" s="8">
        <f>G1099</f>
        <v>378400</v>
      </c>
      <c r="H1098" s="8">
        <f t="shared" si="570"/>
        <v>0</v>
      </c>
      <c r="I1098" s="8">
        <f t="shared" si="570"/>
        <v>-305273.2</v>
      </c>
      <c r="J1098" s="8">
        <f t="shared" si="570"/>
        <v>0</v>
      </c>
      <c r="K1098" s="8">
        <f>K1099</f>
        <v>73126.799999999988</v>
      </c>
      <c r="L1098" s="8">
        <f t="shared" si="570"/>
        <v>0</v>
      </c>
    </row>
    <row r="1099" spans="1:12" ht="51" x14ac:dyDescent="0.25">
      <c r="A1099" s="6" t="s">
        <v>25</v>
      </c>
      <c r="B1099" s="10" t="s">
        <v>725</v>
      </c>
      <c r="C1099" s="10" t="s">
        <v>16</v>
      </c>
      <c r="D1099" s="10" t="s">
        <v>32</v>
      </c>
      <c r="E1099" s="10" t="s">
        <v>46</v>
      </c>
      <c r="F1099" s="7">
        <v>100</v>
      </c>
      <c r="G1099" s="8">
        <v>378400</v>
      </c>
      <c r="H1099" s="8"/>
      <c r="I1099" s="8">
        <v>-305273.2</v>
      </c>
      <c r="J1099" s="8"/>
      <c r="K1099" s="8">
        <f>G1099+I1099</f>
        <v>73126.799999999988</v>
      </c>
      <c r="L1099" s="8">
        <f>H1099+J1099</f>
        <v>0</v>
      </c>
    </row>
    <row r="1100" spans="1:12" x14ac:dyDescent="0.25">
      <c r="A1100" s="6" t="s">
        <v>58</v>
      </c>
      <c r="B1100" s="10" t="s">
        <v>725</v>
      </c>
      <c r="C1100" s="10" t="s">
        <v>16</v>
      </c>
      <c r="D1100" s="10" t="s">
        <v>59</v>
      </c>
      <c r="E1100" s="10"/>
      <c r="F1100" s="7"/>
      <c r="G1100" s="8">
        <f>G1101+G1132</f>
        <v>8139975.5999999996</v>
      </c>
      <c r="H1100" s="8">
        <f>H1101+H1132</f>
        <v>0</v>
      </c>
      <c r="I1100" s="8">
        <f>I1101+I1132</f>
        <v>186772.07</v>
      </c>
      <c r="J1100" s="8">
        <f>J1101+J1132</f>
        <v>0</v>
      </c>
      <c r="K1100" s="8">
        <f>K1101+K1132</f>
        <v>8326747.6699999999</v>
      </c>
      <c r="L1100" s="8">
        <f>L1101+L1132</f>
        <v>0</v>
      </c>
    </row>
    <row r="1101" spans="1:12" ht="25.5" x14ac:dyDescent="0.25">
      <c r="A1101" s="6" t="s">
        <v>33</v>
      </c>
      <c r="B1101" s="10" t="s">
        <v>725</v>
      </c>
      <c r="C1101" s="10" t="s">
        <v>16</v>
      </c>
      <c r="D1101" s="10" t="s">
        <v>59</v>
      </c>
      <c r="E1101" s="10" t="s">
        <v>34</v>
      </c>
      <c r="F1101" s="7"/>
      <c r="G1101" s="8">
        <f>G1102+G1120+G1127</f>
        <v>7976585.5199999996</v>
      </c>
      <c r="H1101" s="8">
        <f>H1102+H1120+H1127</f>
        <v>0</v>
      </c>
      <c r="I1101" s="8">
        <f>I1102+I1120+I1127</f>
        <v>135518.07</v>
      </c>
      <c r="J1101" s="8">
        <f>J1102+J1120+J1127</f>
        <v>0</v>
      </c>
      <c r="K1101" s="8">
        <f>K1102+K1120+K1127</f>
        <v>8112103.5899999999</v>
      </c>
      <c r="L1101" s="8">
        <f>L1102+L1120+L1127</f>
        <v>0</v>
      </c>
    </row>
    <row r="1102" spans="1:12" ht="38.25" x14ac:dyDescent="0.25">
      <c r="A1102" s="6" t="s">
        <v>731</v>
      </c>
      <c r="B1102" s="10" t="s">
        <v>725</v>
      </c>
      <c r="C1102" s="10" t="s">
        <v>16</v>
      </c>
      <c r="D1102" s="10" t="s">
        <v>59</v>
      </c>
      <c r="E1102" s="10" t="s">
        <v>727</v>
      </c>
      <c r="F1102" s="7"/>
      <c r="G1102" s="8">
        <f>G1103+G1106+G1112+G1109+G1116</f>
        <v>7100242.5199999996</v>
      </c>
      <c r="H1102" s="8">
        <f>H1103+H1106+H1112+H1109+H1116</f>
        <v>0</v>
      </c>
      <c r="I1102" s="8">
        <f>I1103+I1106+I1112+I1109+I1116</f>
        <v>135563.07</v>
      </c>
      <c r="J1102" s="8">
        <f>J1103+J1106+J1112+J1109+J1116</f>
        <v>0</v>
      </c>
      <c r="K1102" s="8">
        <f>K1103+K1106+K1112+K1109+K1116</f>
        <v>7235805.5899999999</v>
      </c>
      <c r="L1102" s="8">
        <f>L1103+L1106+L1112+L1109+L1116</f>
        <v>0</v>
      </c>
    </row>
    <row r="1103" spans="1:12" ht="38.25" x14ac:dyDescent="0.25">
      <c r="A1103" s="14" t="s">
        <v>732</v>
      </c>
      <c r="B1103" s="10" t="s">
        <v>725</v>
      </c>
      <c r="C1103" s="10" t="s">
        <v>16</v>
      </c>
      <c r="D1103" s="10" t="s">
        <v>59</v>
      </c>
      <c r="E1103" s="10" t="s">
        <v>733</v>
      </c>
      <c r="F1103" s="7"/>
      <c r="G1103" s="8">
        <f t="shared" ref="G1103:L1103" si="571">G1104</f>
        <v>200000</v>
      </c>
      <c r="H1103" s="8">
        <f t="shared" si="571"/>
        <v>0</v>
      </c>
      <c r="I1103" s="8">
        <f t="shared" si="571"/>
        <v>-20000</v>
      </c>
      <c r="J1103" s="8">
        <f t="shared" si="571"/>
        <v>0</v>
      </c>
      <c r="K1103" s="8">
        <f t="shared" si="571"/>
        <v>180000</v>
      </c>
      <c r="L1103" s="8">
        <f t="shared" si="571"/>
        <v>0</v>
      </c>
    </row>
    <row r="1104" spans="1:12" ht="25.5" x14ac:dyDescent="0.25">
      <c r="A1104" s="14" t="s">
        <v>734</v>
      </c>
      <c r="B1104" s="10" t="s">
        <v>725</v>
      </c>
      <c r="C1104" s="10" t="s">
        <v>16</v>
      </c>
      <c r="D1104" s="10" t="s">
        <v>59</v>
      </c>
      <c r="E1104" s="10" t="s">
        <v>735</v>
      </c>
      <c r="F1104" s="7"/>
      <c r="G1104" s="8">
        <f>SUM(G1105:G1105)</f>
        <v>200000</v>
      </c>
      <c r="H1104" s="8">
        <f>SUM(H1105:H1105)</f>
        <v>0</v>
      </c>
      <c r="I1104" s="8">
        <f>SUM(I1105:I1105)</f>
        <v>-20000</v>
      </c>
      <c r="J1104" s="8">
        <f>SUM(J1105:J1105)</f>
        <v>0</v>
      </c>
      <c r="K1104" s="8">
        <f>SUM(K1105:K1105)</f>
        <v>180000</v>
      </c>
      <c r="L1104" s="8">
        <f>SUM(L1105:L1105)</f>
        <v>0</v>
      </c>
    </row>
    <row r="1105" spans="1:12" ht="25.5" x14ac:dyDescent="0.25">
      <c r="A1105" s="6" t="s">
        <v>28</v>
      </c>
      <c r="B1105" s="10" t="s">
        <v>725</v>
      </c>
      <c r="C1105" s="10" t="s">
        <v>16</v>
      </c>
      <c r="D1105" s="10" t="s">
        <v>59</v>
      </c>
      <c r="E1105" s="10" t="s">
        <v>735</v>
      </c>
      <c r="F1105" s="7">
        <v>200</v>
      </c>
      <c r="G1105" s="8">
        <v>200000</v>
      </c>
      <c r="H1105" s="8"/>
      <c r="I1105" s="8">
        <v>-20000</v>
      </c>
      <c r="J1105" s="8"/>
      <c r="K1105" s="8">
        <f>G1105+I1105</f>
        <v>180000</v>
      </c>
      <c r="L1105" s="8">
        <f>H1105+J1105</f>
        <v>0</v>
      </c>
    </row>
    <row r="1106" spans="1:12" ht="63.75" x14ac:dyDescent="0.25">
      <c r="A1106" s="6" t="s">
        <v>736</v>
      </c>
      <c r="B1106" s="10" t="s">
        <v>725</v>
      </c>
      <c r="C1106" s="10" t="s">
        <v>16</v>
      </c>
      <c r="D1106" s="10" t="s">
        <v>59</v>
      </c>
      <c r="E1106" s="10" t="s">
        <v>737</v>
      </c>
      <c r="F1106" s="7"/>
      <c r="G1106" s="8">
        <f>G1107</f>
        <v>600000</v>
      </c>
      <c r="H1106" s="8">
        <f>H1107</f>
        <v>0</v>
      </c>
      <c r="I1106" s="8">
        <f t="shared" ref="I1106:L1107" si="572">I1107</f>
        <v>20000</v>
      </c>
      <c r="J1106" s="8">
        <f t="shared" si="572"/>
        <v>0</v>
      </c>
      <c r="K1106" s="8">
        <f t="shared" si="572"/>
        <v>620000</v>
      </c>
      <c r="L1106" s="8">
        <f t="shared" si="572"/>
        <v>0</v>
      </c>
    </row>
    <row r="1107" spans="1:12" ht="51" x14ac:dyDescent="0.25">
      <c r="A1107" s="14" t="s">
        <v>738</v>
      </c>
      <c r="B1107" s="10" t="s">
        <v>725</v>
      </c>
      <c r="C1107" s="10" t="s">
        <v>16</v>
      </c>
      <c r="D1107" s="10" t="s">
        <v>59</v>
      </c>
      <c r="E1107" s="10" t="s">
        <v>739</v>
      </c>
      <c r="F1107" s="7"/>
      <c r="G1107" s="8">
        <f>G1108</f>
        <v>600000</v>
      </c>
      <c r="H1107" s="8">
        <f>H1108</f>
        <v>0</v>
      </c>
      <c r="I1107" s="8">
        <f t="shared" si="572"/>
        <v>20000</v>
      </c>
      <c r="J1107" s="8">
        <f t="shared" si="572"/>
        <v>0</v>
      </c>
      <c r="K1107" s="8">
        <f t="shared" si="572"/>
        <v>620000</v>
      </c>
      <c r="L1107" s="8">
        <f t="shared" si="572"/>
        <v>0</v>
      </c>
    </row>
    <row r="1108" spans="1:12" ht="25.5" x14ac:dyDescent="0.25">
      <c r="A1108" s="6" t="s">
        <v>28</v>
      </c>
      <c r="B1108" s="10" t="s">
        <v>725</v>
      </c>
      <c r="C1108" s="10" t="s">
        <v>16</v>
      </c>
      <c r="D1108" s="10" t="s">
        <v>59</v>
      </c>
      <c r="E1108" s="10" t="s">
        <v>739</v>
      </c>
      <c r="F1108" s="7">
        <v>200</v>
      </c>
      <c r="G1108" s="8">
        <v>600000</v>
      </c>
      <c r="H1108" s="8"/>
      <c r="I1108" s="8">
        <v>20000</v>
      </c>
      <c r="J1108" s="8"/>
      <c r="K1108" s="8">
        <f>G1108+I1108</f>
        <v>620000</v>
      </c>
      <c r="L1108" s="8">
        <f>H1108+J1108</f>
        <v>0</v>
      </c>
    </row>
    <row r="1109" spans="1:12" ht="51" x14ac:dyDescent="0.25">
      <c r="A1109" s="14" t="s">
        <v>740</v>
      </c>
      <c r="B1109" s="10" t="s">
        <v>725</v>
      </c>
      <c r="C1109" s="10" t="s">
        <v>16</v>
      </c>
      <c r="D1109" s="10" t="s">
        <v>59</v>
      </c>
      <c r="E1109" s="10" t="s">
        <v>741</v>
      </c>
      <c r="F1109" s="7"/>
      <c r="G1109" s="8">
        <f>G1110</f>
        <v>100000</v>
      </c>
      <c r="H1109" s="8">
        <f t="shared" ref="H1109:L1110" si="573">H1110</f>
        <v>0</v>
      </c>
      <c r="I1109" s="8">
        <f t="shared" si="573"/>
        <v>0</v>
      </c>
      <c r="J1109" s="8">
        <f t="shared" si="573"/>
        <v>0</v>
      </c>
      <c r="K1109" s="8">
        <f t="shared" si="573"/>
        <v>100000</v>
      </c>
      <c r="L1109" s="8">
        <f t="shared" si="573"/>
        <v>0</v>
      </c>
    </row>
    <row r="1110" spans="1:12" ht="38.25" x14ac:dyDescent="0.25">
      <c r="A1110" s="6" t="s">
        <v>742</v>
      </c>
      <c r="B1110" s="10" t="s">
        <v>725</v>
      </c>
      <c r="C1110" s="10" t="s">
        <v>16</v>
      </c>
      <c r="D1110" s="10" t="s">
        <v>59</v>
      </c>
      <c r="E1110" s="10" t="s">
        <v>743</v>
      </c>
      <c r="F1110" s="7"/>
      <c r="G1110" s="8">
        <f>G1111</f>
        <v>100000</v>
      </c>
      <c r="H1110" s="8">
        <f t="shared" si="573"/>
        <v>0</v>
      </c>
      <c r="I1110" s="8">
        <f t="shared" si="573"/>
        <v>0</v>
      </c>
      <c r="J1110" s="8">
        <f t="shared" si="573"/>
        <v>0</v>
      </c>
      <c r="K1110" s="8">
        <f t="shared" si="573"/>
        <v>100000</v>
      </c>
      <c r="L1110" s="8">
        <f t="shared" si="573"/>
        <v>0</v>
      </c>
    </row>
    <row r="1111" spans="1:12" ht="25.5" x14ac:dyDescent="0.25">
      <c r="A1111" s="6" t="s">
        <v>28</v>
      </c>
      <c r="B1111" s="10" t="s">
        <v>725</v>
      </c>
      <c r="C1111" s="10" t="s">
        <v>16</v>
      </c>
      <c r="D1111" s="10" t="s">
        <v>59</v>
      </c>
      <c r="E1111" s="10" t="s">
        <v>743</v>
      </c>
      <c r="F1111" s="7">
        <v>200</v>
      </c>
      <c r="G1111" s="8">
        <v>100000</v>
      </c>
      <c r="H1111" s="8"/>
      <c r="I1111" s="8">
        <v>0</v>
      </c>
      <c r="J1111" s="8"/>
      <c r="K1111" s="8">
        <f>G1111+I1111</f>
        <v>100000</v>
      </c>
      <c r="L1111" s="8">
        <f>H1111+J1111</f>
        <v>0</v>
      </c>
    </row>
    <row r="1112" spans="1:12" ht="38.25" x14ac:dyDescent="0.25">
      <c r="A1112" s="14" t="s">
        <v>744</v>
      </c>
      <c r="B1112" s="10" t="s">
        <v>725</v>
      </c>
      <c r="C1112" s="10" t="s">
        <v>16</v>
      </c>
      <c r="D1112" s="10" t="s">
        <v>59</v>
      </c>
      <c r="E1112" s="10" t="s">
        <v>745</v>
      </c>
      <c r="F1112" s="7"/>
      <c r="G1112" s="8">
        <f>G1113</f>
        <v>4487000</v>
      </c>
      <c r="H1112" s="8">
        <f>H1113</f>
        <v>0</v>
      </c>
      <c r="I1112" s="8">
        <f t="shared" ref="I1112:L1112" si="574">I1113</f>
        <v>-27200</v>
      </c>
      <c r="J1112" s="8">
        <f t="shared" si="574"/>
        <v>0</v>
      </c>
      <c r="K1112" s="8">
        <f>K1113</f>
        <v>4459800</v>
      </c>
      <c r="L1112" s="8">
        <f t="shared" si="574"/>
        <v>0</v>
      </c>
    </row>
    <row r="1113" spans="1:12" ht="38.25" x14ac:dyDescent="0.25">
      <c r="A1113" s="14" t="s">
        <v>746</v>
      </c>
      <c r="B1113" s="10" t="s">
        <v>725</v>
      </c>
      <c r="C1113" s="10" t="s">
        <v>16</v>
      </c>
      <c r="D1113" s="10" t="s">
        <v>59</v>
      </c>
      <c r="E1113" s="10" t="s">
        <v>747</v>
      </c>
      <c r="F1113" s="7"/>
      <c r="G1113" s="8">
        <f>SUM(G1114:G1115)</f>
        <v>4487000</v>
      </c>
      <c r="H1113" s="8">
        <f t="shared" ref="H1113:L1113" si="575">SUM(H1114:H1115)</f>
        <v>0</v>
      </c>
      <c r="I1113" s="8">
        <f t="shared" si="575"/>
        <v>-27200</v>
      </c>
      <c r="J1113" s="8">
        <f t="shared" si="575"/>
        <v>0</v>
      </c>
      <c r="K1113" s="8">
        <f t="shared" si="575"/>
        <v>4459800</v>
      </c>
      <c r="L1113" s="8">
        <f t="shared" si="575"/>
        <v>0</v>
      </c>
    </row>
    <row r="1114" spans="1:12" ht="25.5" x14ac:dyDescent="0.25">
      <c r="A1114" s="6" t="s">
        <v>28</v>
      </c>
      <c r="B1114" s="10" t="s">
        <v>725</v>
      </c>
      <c r="C1114" s="10" t="s">
        <v>16</v>
      </c>
      <c r="D1114" s="10" t="s">
        <v>59</v>
      </c>
      <c r="E1114" s="10" t="s">
        <v>747</v>
      </c>
      <c r="F1114" s="7">
        <v>200</v>
      </c>
      <c r="G1114" s="8">
        <v>4455800</v>
      </c>
      <c r="H1114" s="8"/>
      <c r="I1114" s="8">
        <v>0</v>
      </c>
      <c r="J1114" s="8"/>
      <c r="K1114" s="8">
        <f>G1114+I1114</f>
        <v>4455800</v>
      </c>
      <c r="L1114" s="8">
        <f>H1114+J1114</f>
        <v>0</v>
      </c>
    </row>
    <row r="1115" spans="1:12" x14ac:dyDescent="0.25">
      <c r="A1115" s="31" t="s">
        <v>57</v>
      </c>
      <c r="B1115" s="25" t="s">
        <v>725</v>
      </c>
      <c r="C1115" s="25" t="s">
        <v>16</v>
      </c>
      <c r="D1115" s="25" t="s">
        <v>59</v>
      </c>
      <c r="E1115" s="25" t="s">
        <v>747</v>
      </c>
      <c r="F1115" s="7">
        <v>800</v>
      </c>
      <c r="G1115" s="8">
        <v>31200</v>
      </c>
      <c r="H1115" s="8"/>
      <c r="I1115" s="8">
        <v>-27200</v>
      </c>
      <c r="J1115" s="8"/>
      <c r="K1115" s="8">
        <f>G1115+I1115</f>
        <v>4000</v>
      </c>
      <c r="L1115" s="8">
        <f>H1115+J1115</f>
        <v>0</v>
      </c>
    </row>
    <row r="1116" spans="1:12" ht="38.25" x14ac:dyDescent="0.25">
      <c r="A1116" s="6" t="s">
        <v>748</v>
      </c>
      <c r="B1116" s="10" t="s">
        <v>725</v>
      </c>
      <c r="C1116" s="10" t="s">
        <v>16</v>
      </c>
      <c r="D1116" s="10" t="s">
        <v>59</v>
      </c>
      <c r="E1116" s="34" t="s">
        <v>749</v>
      </c>
      <c r="F1116" s="7"/>
      <c r="G1116" s="8">
        <f>G1117</f>
        <v>1713242.52</v>
      </c>
      <c r="H1116" s="8">
        <f t="shared" ref="H1116:L1116" si="576">H1117</f>
        <v>0</v>
      </c>
      <c r="I1116" s="8">
        <f t="shared" si="576"/>
        <v>162763.07</v>
      </c>
      <c r="J1116" s="8">
        <f t="shared" si="576"/>
        <v>0</v>
      </c>
      <c r="K1116" s="8">
        <f t="shared" si="576"/>
        <v>1876005.59</v>
      </c>
      <c r="L1116" s="8">
        <f t="shared" si="576"/>
        <v>0</v>
      </c>
    </row>
    <row r="1117" spans="1:12" ht="38.25" x14ac:dyDescent="0.25">
      <c r="A1117" s="6" t="s">
        <v>127</v>
      </c>
      <c r="B1117" s="25" t="s">
        <v>725</v>
      </c>
      <c r="C1117" s="25" t="s">
        <v>16</v>
      </c>
      <c r="D1117" s="25" t="s">
        <v>59</v>
      </c>
      <c r="E1117" s="25" t="s">
        <v>751</v>
      </c>
      <c r="F1117" s="7"/>
      <c r="G1117" s="8">
        <f>SUM(G1118:G1119)</f>
        <v>1713242.52</v>
      </c>
      <c r="H1117" s="8">
        <f>SUM(H1118:H1119)</f>
        <v>0</v>
      </c>
      <c r="I1117" s="8">
        <f>SUM(I1118:I1119)</f>
        <v>162763.07</v>
      </c>
      <c r="J1117" s="8">
        <f>SUM(J1118:J1119)</f>
        <v>0</v>
      </c>
      <c r="K1117" s="8">
        <f>SUM(K1118:K1119)</f>
        <v>1876005.59</v>
      </c>
      <c r="L1117" s="8">
        <f>SUM(L1118:L1119)</f>
        <v>0</v>
      </c>
    </row>
    <row r="1118" spans="1:12" ht="51" x14ac:dyDescent="0.25">
      <c r="A1118" s="31" t="s">
        <v>25</v>
      </c>
      <c r="B1118" s="25" t="s">
        <v>725</v>
      </c>
      <c r="C1118" s="25" t="s">
        <v>16</v>
      </c>
      <c r="D1118" s="25" t="s">
        <v>59</v>
      </c>
      <c r="E1118" s="25" t="s">
        <v>751</v>
      </c>
      <c r="F1118" s="7">
        <v>100</v>
      </c>
      <c r="G1118" s="8">
        <v>1519242.52</v>
      </c>
      <c r="H1118" s="8"/>
      <c r="I1118" s="8">
        <v>0</v>
      </c>
      <c r="J1118" s="8"/>
      <c r="K1118" s="8">
        <f t="shared" ref="K1118:L1119" si="577">G1118+I1118</f>
        <v>1519242.52</v>
      </c>
      <c r="L1118" s="8">
        <f t="shared" si="577"/>
        <v>0</v>
      </c>
    </row>
    <row r="1119" spans="1:12" ht="25.5" x14ac:dyDescent="0.25">
      <c r="A1119" s="31" t="s">
        <v>28</v>
      </c>
      <c r="B1119" s="25" t="s">
        <v>725</v>
      </c>
      <c r="C1119" s="25" t="s">
        <v>16</v>
      </c>
      <c r="D1119" s="25" t="s">
        <v>59</v>
      </c>
      <c r="E1119" s="25" t="s">
        <v>751</v>
      </c>
      <c r="F1119" s="7">
        <v>200</v>
      </c>
      <c r="G1119" s="8">
        <v>194000</v>
      </c>
      <c r="H1119" s="8"/>
      <c r="I1119" s="8">
        <v>162763.07</v>
      </c>
      <c r="J1119" s="8"/>
      <c r="K1119" s="8">
        <f t="shared" si="577"/>
        <v>356763.07</v>
      </c>
      <c r="L1119" s="8">
        <f t="shared" si="577"/>
        <v>0</v>
      </c>
    </row>
    <row r="1120" spans="1:12" ht="38.25" x14ac:dyDescent="0.25">
      <c r="A1120" s="6" t="s">
        <v>69</v>
      </c>
      <c r="B1120" s="10" t="s">
        <v>725</v>
      </c>
      <c r="C1120" s="10" t="s">
        <v>16</v>
      </c>
      <c r="D1120" s="10" t="s">
        <v>59</v>
      </c>
      <c r="E1120" s="10" t="s">
        <v>70</v>
      </c>
      <c r="F1120" s="7"/>
      <c r="G1120" s="8">
        <f t="shared" ref="G1120:L1120" si="578">G1121+G1124</f>
        <v>675243</v>
      </c>
      <c r="H1120" s="8">
        <f t="shared" si="578"/>
        <v>0</v>
      </c>
      <c r="I1120" s="8">
        <f t="shared" si="578"/>
        <v>0</v>
      </c>
      <c r="J1120" s="8">
        <f t="shared" si="578"/>
        <v>0</v>
      </c>
      <c r="K1120" s="8">
        <f t="shared" si="578"/>
        <v>675243</v>
      </c>
      <c r="L1120" s="8">
        <f t="shared" si="578"/>
        <v>0</v>
      </c>
    </row>
    <row r="1121" spans="1:12" ht="63.75" x14ac:dyDescent="0.25">
      <c r="A1121" s="6" t="s">
        <v>439</v>
      </c>
      <c r="B1121" s="10" t="s">
        <v>725</v>
      </c>
      <c r="C1121" s="10" t="s">
        <v>16</v>
      </c>
      <c r="D1121" s="10" t="s">
        <v>59</v>
      </c>
      <c r="E1121" s="10" t="s">
        <v>72</v>
      </c>
      <c r="F1121" s="7"/>
      <c r="G1121" s="8">
        <f>G1122</f>
        <v>645243</v>
      </c>
      <c r="H1121" s="8">
        <f>H1122</f>
        <v>0</v>
      </c>
      <c r="I1121" s="8">
        <f t="shared" ref="I1121:L1122" si="579">I1122</f>
        <v>0</v>
      </c>
      <c r="J1121" s="8">
        <f t="shared" si="579"/>
        <v>0</v>
      </c>
      <c r="K1121" s="8">
        <f t="shared" si="579"/>
        <v>645243</v>
      </c>
      <c r="L1121" s="8">
        <f t="shared" si="579"/>
        <v>0</v>
      </c>
    </row>
    <row r="1122" spans="1:12" ht="38.25" x14ac:dyDescent="0.25">
      <c r="A1122" s="6" t="s">
        <v>73</v>
      </c>
      <c r="B1122" s="10" t="s">
        <v>725</v>
      </c>
      <c r="C1122" s="10" t="s">
        <v>16</v>
      </c>
      <c r="D1122" s="10" t="s">
        <v>59</v>
      </c>
      <c r="E1122" s="10" t="s">
        <v>74</v>
      </c>
      <c r="F1122" s="7"/>
      <c r="G1122" s="8">
        <f>G1123</f>
        <v>645243</v>
      </c>
      <c r="H1122" s="8">
        <f>H1123</f>
        <v>0</v>
      </c>
      <c r="I1122" s="8">
        <f t="shared" si="579"/>
        <v>0</v>
      </c>
      <c r="J1122" s="8">
        <f t="shared" si="579"/>
        <v>0</v>
      </c>
      <c r="K1122" s="8">
        <f t="shared" si="579"/>
        <v>645243</v>
      </c>
      <c r="L1122" s="8">
        <f t="shared" si="579"/>
        <v>0</v>
      </c>
    </row>
    <row r="1123" spans="1:12" ht="25.5" x14ac:dyDescent="0.25">
      <c r="A1123" s="6" t="s">
        <v>28</v>
      </c>
      <c r="B1123" s="10" t="s">
        <v>725</v>
      </c>
      <c r="C1123" s="10" t="s">
        <v>16</v>
      </c>
      <c r="D1123" s="10" t="s">
        <v>59</v>
      </c>
      <c r="E1123" s="10" t="s">
        <v>74</v>
      </c>
      <c r="F1123" s="7">
        <v>200</v>
      </c>
      <c r="G1123" s="8">
        <v>645243</v>
      </c>
      <c r="H1123" s="8"/>
      <c r="I1123" s="8"/>
      <c r="J1123" s="8"/>
      <c r="K1123" s="8">
        <f>G1123+I1123</f>
        <v>645243</v>
      </c>
      <c r="L1123" s="8">
        <f>H1123+J1123</f>
        <v>0</v>
      </c>
    </row>
    <row r="1124" spans="1:12" ht="38.25" x14ac:dyDescent="0.25">
      <c r="A1124" s="6" t="s">
        <v>713</v>
      </c>
      <c r="B1124" s="10" t="s">
        <v>725</v>
      </c>
      <c r="C1124" s="10" t="s">
        <v>16</v>
      </c>
      <c r="D1124" s="10" t="s">
        <v>59</v>
      </c>
      <c r="E1124" s="10" t="s">
        <v>79</v>
      </c>
      <c r="F1124" s="7"/>
      <c r="G1124" s="8">
        <f>G1125</f>
        <v>30000</v>
      </c>
      <c r="H1124" s="8">
        <f>H1125</f>
        <v>0</v>
      </c>
      <c r="I1124" s="8">
        <f t="shared" ref="I1124:L1125" si="580">I1125</f>
        <v>0</v>
      </c>
      <c r="J1124" s="8">
        <f t="shared" si="580"/>
        <v>0</v>
      </c>
      <c r="K1124" s="8">
        <f t="shared" si="580"/>
        <v>30000</v>
      </c>
      <c r="L1124" s="8">
        <f t="shared" si="580"/>
        <v>0</v>
      </c>
    </row>
    <row r="1125" spans="1:12" ht="38.25" x14ac:dyDescent="0.25">
      <c r="A1125" s="6" t="s">
        <v>73</v>
      </c>
      <c r="B1125" s="10" t="s">
        <v>725</v>
      </c>
      <c r="C1125" s="10" t="s">
        <v>16</v>
      </c>
      <c r="D1125" s="10" t="s">
        <v>59</v>
      </c>
      <c r="E1125" s="10" t="s">
        <v>80</v>
      </c>
      <c r="F1125" s="7"/>
      <c r="G1125" s="8">
        <f>G1126</f>
        <v>30000</v>
      </c>
      <c r="H1125" s="8">
        <f>H1126</f>
        <v>0</v>
      </c>
      <c r="I1125" s="8">
        <f t="shared" si="580"/>
        <v>0</v>
      </c>
      <c r="J1125" s="8">
        <f t="shared" si="580"/>
        <v>0</v>
      </c>
      <c r="K1125" s="8">
        <f t="shared" si="580"/>
        <v>30000</v>
      </c>
      <c r="L1125" s="8">
        <f t="shared" si="580"/>
        <v>0</v>
      </c>
    </row>
    <row r="1126" spans="1:12" ht="25.5" x14ac:dyDescent="0.25">
      <c r="A1126" s="6" t="s">
        <v>28</v>
      </c>
      <c r="B1126" s="10" t="s">
        <v>725</v>
      </c>
      <c r="C1126" s="10" t="s">
        <v>16</v>
      </c>
      <c r="D1126" s="10" t="s">
        <v>59</v>
      </c>
      <c r="E1126" s="10" t="s">
        <v>80</v>
      </c>
      <c r="F1126" s="7">
        <v>200</v>
      </c>
      <c r="G1126" s="8">
        <v>30000</v>
      </c>
      <c r="H1126" s="8"/>
      <c r="I1126" s="8"/>
      <c r="J1126" s="8"/>
      <c r="K1126" s="8">
        <f>G1126+I1126</f>
        <v>30000</v>
      </c>
      <c r="L1126" s="8">
        <f>H1126+J1126</f>
        <v>0</v>
      </c>
    </row>
    <row r="1127" spans="1:12" ht="25.5" x14ac:dyDescent="0.25">
      <c r="A1127" s="6" t="s">
        <v>300</v>
      </c>
      <c r="B1127" s="10" t="s">
        <v>725</v>
      </c>
      <c r="C1127" s="10" t="s">
        <v>16</v>
      </c>
      <c r="D1127" s="10" t="s">
        <v>59</v>
      </c>
      <c r="E1127" s="10" t="s">
        <v>36</v>
      </c>
      <c r="F1127" s="7"/>
      <c r="G1127" s="8">
        <f t="shared" ref="G1127:L1127" si="581">+G1128</f>
        <v>201100</v>
      </c>
      <c r="H1127" s="8">
        <f t="shared" si="581"/>
        <v>0</v>
      </c>
      <c r="I1127" s="8">
        <f t="shared" si="581"/>
        <v>-45</v>
      </c>
      <c r="J1127" s="8">
        <f t="shared" si="581"/>
        <v>0</v>
      </c>
      <c r="K1127" s="8">
        <f t="shared" si="581"/>
        <v>201055</v>
      </c>
      <c r="L1127" s="8">
        <f t="shared" si="581"/>
        <v>0</v>
      </c>
    </row>
    <row r="1128" spans="1:12" ht="51" x14ac:dyDescent="0.25">
      <c r="A1128" s="6" t="s">
        <v>44</v>
      </c>
      <c r="B1128" s="10" t="s">
        <v>725</v>
      </c>
      <c r="C1128" s="10" t="s">
        <v>16</v>
      </c>
      <c r="D1128" s="10" t="s">
        <v>59</v>
      </c>
      <c r="E1128" s="10" t="s">
        <v>45</v>
      </c>
      <c r="F1128" s="7"/>
      <c r="G1128" s="8">
        <f t="shared" ref="G1128:L1128" si="582">G1129</f>
        <v>201100</v>
      </c>
      <c r="H1128" s="8">
        <f t="shared" si="582"/>
        <v>0</v>
      </c>
      <c r="I1128" s="8">
        <f t="shared" si="582"/>
        <v>-45</v>
      </c>
      <c r="J1128" s="8">
        <f t="shared" si="582"/>
        <v>0</v>
      </c>
      <c r="K1128" s="8">
        <f t="shared" si="582"/>
        <v>201055</v>
      </c>
      <c r="L1128" s="8">
        <f t="shared" si="582"/>
        <v>0</v>
      </c>
    </row>
    <row r="1129" spans="1:12" x14ac:dyDescent="0.25">
      <c r="A1129" s="6" t="s">
        <v>84</v>
      </c>
      <c r="B1129" s="10" t="s">
        <v>725</v>
      </c>
      <c r="C1129" s="10" t="s">
        <v>16</v>
      </c>
      <c r="D1129" s="10" t="s">
        <v>59</v>
      </c>
      <c r="E1129" s="10" t="s">
        <v>85</v>
      </c>
      <c r="F1129" s="7"/>
      <c r="G1129" s="8">
        <f t="shared" ref="G1129:L1129" si="583">SUM(G1130:G1131)</f>
        <v>201100</v>
      </c>
      <c r="H1129" s="8">
        <f t="shared" si="583"/>
        <v>0</v>
      </c>
      <c r="I1129" s="8">
        <f t="shared" si="583"/>
        <v>-45</v>
      </c>
      <c r="J1129" s="8">
        <f t="shared" si="583"/>
        <v>0</v>
      </c>
      <c r="K1129" s="8">
        <f t="shared" si="583"/>
        <v>201055</v>
      </c>
      <c r="L1129" s="8">
        <f t="shared" si="583"/>
        <v>0</v>
      </c>
    </row>
    <row r="1130" spans="1:12" ht="25.5" x14ac:dyDescent="0.25">
      <c r="A1130" s="6" t="s">
        <v>28</v>
      </c>
      <c r="B1130" s="10" t="s">
        <v>725</v>
      </c>
      <c r="C1130" s="10" t="s">
        <v>16</v>
      </c>
      <c r="D1130" s="10" t="s">
        <v>59</v>
      </c>
      <c r="E1130" s="10" t="s">
        <v>85</v>
      </c>
      <c r="F1130" s="7">
        <v>200</v>
      </c>
      <c r="G1130" s="8">
        <v>197600</v>
      </c>
      <c r="H1130" s="8"/>
      <c r="I1130" s="8"/>
      <c r="J1130" s="8"/>
      <c r="K1130" s="8">
        <f>G1130+I1130</f>
        <v>197600</v>
      </c>
      <c r="L1130" s="8">
        <f>H1130+J1130</f>
        <v>0</v>
      </c>
    </row>
    <row r="1131" spans="1:12" x14ac:dyDescent="0.25">
      <c r="A1131" s="6" t="s">
        <v>57</v>
      </c>
      <c r="B1131" s="10" t="s">
        <v>725</v>
      </c>
      <c r="C1131" s="10" t="s">
        <v>16</v>
      </c>
      <c r="D1131" s="10" t="s">
        <v>59</v>
      </c>
      <c r="E1131" s="10" t="s">
        <v>85</v>
      </c>
      <c r="F1131" s="7">
        <v>800</v>
      </c>
      <c r="G1131" s="8">
        <v>3500</v>
      </c>
      <c r="H1131" s="8"/>
      <c r="I1131" s="8">
        <v>-45</v>
      </c>
      <c r="J1131" s="8"/>
      <c r="K1131" s="8">
        <f>G1131+I1131</f>
        <v>3455</v>
      </c>
      <c r="L1131" s="8">
        <f>H1131+J1131</f>
        <v>0</v>
      </c>
    </row>
    <row r="1132" spans="1:12" x14ac:dyDescent="0.25">
      <c r="A1132" s="11" t="s">
        <v>19</v>
      </c>
      <c r="B1132" s="10" t="s">
        <v>725</v>
      </c>
      <c r="C1132" s="10" t="s">
        <v>16</v>
      </c>
      <c r="D1132" s="10" t="s">
        <v>59</v>
      </c>
      <c r="E1132" s="10" t="s">
        <v>20</v>
      </c>
      <c r="F1132" s="7"/>
      <c r="G1132" s="8">
        <f t="shared" ref="G1132:L1133" si="584">G1133</f>
        <v>163390.08000000002</v>
      </c>
      <c r="H1132" s="8">
        <f t="shared" si="584"/>
        <v>0</v>
      </c>
      <c r="I1132" s="8">
        <f t="shared" si="584"/>
        <v>51254</v>
      </c>
      <c r="J1132" s="8">
        <f t="shared" si="584"/>
        <v>0</v>
      </c>
      <c r="K1132" s="8">
        <f t="shared" si="584"/>
        <v>214644.08000000002</v>
      </c>
      <c r="L1132" s="8">
        <f t="shared" si="584"/>
        <v>0</v>
      </c>
    </row>
    <row r="1133" spans="1:12" ht="25.5" x14ac:dyDescent="0.25">
      <c r="A1133" s="11" t="s">
        <v>21</v>
      </c>
      <c r="B1133" s="10" t="s">
        <v>725</v>
      </c>
      <c r="C1133" s="10" t="s">
        <v>16</v>
      </c>
      <c r="D1133" s="10" t="s">
        <v>59</v>
      </c>
      <c r="E1133" s="10" t="s">
        <v>22</v>
      </c>
      <c r="F1133" s="7"/>
      <c r="G1133" s="8">
        <f t="shared" si="584"/>
        <v>163390.08000000002</v>
      </c>
      <c r="H1133" s="8">
        <f t="shared" si="584"/>
        <v>0</v>
      </c>
      <c r="I1133" s="8">
        <f t="shared" si="584"/>
        <v>51254</v>
      </c>
      <c r="J1133" s="8">
        <f t="shared" si="584"/>
        <v>0</v>
      </c>
      <c r="K1133" s="8">
        <f t="shared" si="584"/>
        <v>214644.08000000002</v>
      </c>
      <c r="L1133" s="8">
        <f t="shared" si="584"/>
        <v>0</v>
      </c>
    </row>
    <row r="1134" spans="1:12" ht="25.5" x14ac:dyDescent="0.25">
      <c r="A1134" s="6" t="s">
        <v>91</v>
      </c>
      <c r="B1134" s="10" t="s">
        <v>725</v>
      </c>
      <c r="C1134" s="10" t="s">
        <v>16</v>
      </c>
      <c r="D1134" s="10" t="s">
        <v>59</v>
      </c>
      <c r="E1134" s="10" t="s">
        <v>92</v>
      </c>
      <c r="F1134" s="7"/>
      <c r="G1134" s="8">
        <f t="shared" ref="G1134:L1134" si="585">SUM(G1135:G1136)</f>
        <v>163390.08000000002</v>
      </c>
      <c r="H1134" s="8">
        <f t="shared" si="585"/>
        <v>0</v>
      </c>
      <c r="I1134" s="8">
        <f t="shared" si="585"/>
        <v>51254</v>
      </c>
      <c r="J1134" s="8">
        <f t="shared" si="585"/>
        <v>0</v>
      </c>
      <c r="K1134" s="8">
        <f t="shared" si="585"/>
        <v>214644.08000000002</v>
      </c>
      <c r="L1134" s="8">
        <f t="shared" si="585"/>
        <v>0</v>
      </c>
    </row>
    <row r="1135" spans="1:12" ht="25.5" x14ac:dyDescent="0.25">
      <c r="A1135" s="6" t="s">
        <v>28</v>
      </c>
      <c r="B1135" s="10" t="s">
        <v>725</v>
      </c>
      <c r="C1135" s="10" t="s">
        <v>16</v>
      </c>
      <c r="D1135" s="10" t="s">
        <v>59</v>
      </c>
      <c r="E1135" s="10" t="s">
        <v>92</v>
      </c>
      <c r="F1135" s="7">
        <v>200</v>
      </c>
      <c r="G1135" s="8">
        <f>12692.48+106365.66</f>
        <v>119058.14</v>
      </c>
      <c r="H1135" s="8"/>
      <c r="I1135" s="8"/>
      <c r="J1135" s="8"/>
      <c r="K1135" s="8">
        <f>G1135+I1135</f>
        <v>119058.14</v>
      </c>
      <c r="L1135" s="8">
        <f>H1135+J1135</f>
        <v>0</v>
      </c>
    </row>
    <row r="1136" spans="1:12" x14ac:dyDescent="0.25">
      <c r="A1136" s="6" t="s">
        <v>57</v>
      </c>
      <c r="B1136" s="10" t="s">
        <v>725</v>
      </c>
      <c r="C1136" s="10" t="s">
        <v>16</v>
      </c>
      <c r="D1136" s="10" t="s">
        <v>59</v>
      </c>
      <c r="E1136" s="10" t="s">
        <v>92</v>
      </c>
      <c r="F1136" s="7">
        <v>800</v>
      </c>
      <c r="G1136" s="8">
        <f>4670.85+2000+29783.09+4878+3000</f>
        <v>44331.94</v>
      </c>
      <c r="H1136" s="8"/>
      <c r="I1136" s="8">
        <v>51254</v>
      </c>
      <c r="J1136" s="8"/>
      <c r="K1136" s="8">
        <f>G1136+I1136</f>
        <v>95585.94</v>
      </c>
      <c r="L1136" s="8">
        <f>H1136+J1136</f>
        <v>0</v>
      </c>
    </row>
    <row r="1137" spans="1:12" x14ac:dyDescent="0.25">
      <c r="A1137" s="6" t="s">
        <v>161</v>
      </c>
      <c r="B1137" s="10" t="s">
        <v>725</v>
      </c>
      <c r="C1137" s="10" t="s">
        <v>32</v>
      </c>
      <c r="D1137" s="10"/>
      <c r="E1137" s="10"/>
      <c r="F1137" s="10"/>
      <c r="G1137" s="8">
        <f t="shared" ref="G1137:L1138" si="586">G1138</f>
        <v>25344671.32</v>
      </c>
      <c r="H1137" s="8">
        <f t="shared" si="586"/>
        <v>0</v>
      </c>
      <c r="I1137" s="8">
        <f t="shared" si="586"/>
        <v>-806965.47</v>
      </c>
      <c r="J1137" s="8">
        <f t="shared" si="586"/>
        <v>0</v>
      </c>
      <c r="K1137" s="8">
        <f t="shared" si="586"/>
        <v>24537705.850000001</v>
      </c>
      <c r="L1137" s="8">
        <f t="shared" si="586"/>
        <v>0</v>
      </c>
    </row>
    <row r="1138" spans="1:12" x14ac:dyDescent="0.25">
      <c r="A1138" s="6" t="s">
        <v>176</v>
      </c>
      <c r="B1138" s="10" t="s">
        <v>725</v>
      </c>
      <c r="C1138" s="10" t="s">
        <v>32</v>
      </c>
      <c r="D1138" s="10" t="s">
        <v>177</v>
      </c>
      <c r="E1138" s="10"/>
      <c r="F1138" s="10"/>
      <c r="G1138" s="8">
        <f>G1139</f>
        <v>25344671.32</v>
      </c>
      <c r="H1138" s="8">
        <f t="shared" si="586"/>
        <v>0</v>
      </c>
      <c r="I1138" s="8">
        <f t="shared" si="586"/>
        <v>-806965.47</v>
      </c>
      <c r="J1138" s="8">
        <f t="shared" si="586"/>
        <v>0</v>
      </c>
      <c r="K1138" s="8">
        <f t="shared" si="586"/>
        <v>24537705.850000001</v>
      </c>
      <c r="L1138" s="8">
        <f t="shared" si="586"/>
        <v>0</v>
      </c>
    </row>
    <row r="1139" spans="1:12" ht="25.5" x14ac:dyDescent="0.25">
      <c r="A1139" s="6" t="s">
        <v>33</v>
      </c>
      <c r="B1139" s="10" t="s">
        <v>725</v>
      </c>
      <c r="C1139" s="10" t="s">
        <v>32</v>
      </c>
      <c r="D1139" s="10" t="s">
        <v>177</v>
      </c>
      <c r="E1139" s="10" t="s">
        <v>34</v>
      </c>
      <c r="F1139" s="7"/>
      <c r="G1139" s="8">
        <f t="shared" ref="G1139:L1139" si="587">G1140</f>
        <v>25344671.32</v>
      </c>
      <c r="H1139" s="8">
        <f t="shared" si="587"/>
        <v>0</v>
      </c>
      <c r="I1139" s="8">
        <f t="shared" si="587"/>
        <v>-806965.47</v>
      </c>
      <c r="J1139" s="8">
        <f t="shared" si="587"/>
        <v>0</v>
      </c>
      <c r="K1139" s="8">
        <f t="shared" si="587"/>
        <v>24537705.850000001</v>
      </c>
      <c r="L1139" s="8">
        <f t="shared" si="587"/>
        <v>0</v>
      </c>
    </row>
    <row r="1140" spans="1:12" ht="38.25" x14ac:dyDescent="0.25">
      <c r="A1140" s="6" t="s">
        <v>752</v>
      </c>
      <c r="B1140" s="10" t="s">
        <v>725</v>
      </c>
      <c r="C1140" s="10" t="s">
        <v>32</v>
      </c>
      <c r="D1140" s="10" t="s">
        <v>177</v>
      </c>
      <c r="E1140" s="10" t="s">
        <v>727</v>
      </c>
      <c r="F1140" s="7"/>
      <c r="G1140" s="8">
        <f t="shared" ref="G1140:L1140" si="588">G1141+G1144</f>
        <v>25344671.32</v>
      </c>
      <c r="H1140" s="8">
        <f t="shared" si="588"/>
        <v>0</v>
      </c>
      <c r="I1140" s="8">
        <f t="shared" si="588"/>
        <v>-806965.47</v>
      </c>
      <c r="J1140" s="8">
        <f t="shared" si="588"/>
        <v>0</v>
      </c>
      <c r="K1140" s="8">
        <f t="shared" si="588"/>
        <v>24537705.850000001</v>
      </c>
      <c r="L1140" s="8">
        <f t="shared" si="588"/>
        <v>0</v>
      </c>
    </row>
    <row r="1141" spans="1:12" ht="25.5" x14ac:dyDescent="0.25">
      <c r="A1141" s="6" t="s">
        <v>753</v>
      </c>
      <c r="B1141" s="10" t="s">
        <v>725</v>
      </c>
      <c r="C1141" s="10" t="s">
        <v>32</v>
      </c>
      <c r="D1141" s="10" t="s">
        <v>177</v>
      </c>
      <c r="E1141" s="10" t="s">
        <v>754</v>
      </c>
      <c r="F1141" s="7"/>
      <c r="G1141" s="8">
        <f t="shared" ref="G1141:L1142" si="589">G1142</f>
        <v>2859996.29</v>
      </c>
      <c r="H1141" s="8">
        <f t="shared" si="589"/>
        <v>0</v>
      </c>
      <c r="I1141" s="8">
        <f t="shared" si="589"/>
        <v>-1598396.29</v>
      </c>
      <c r="J1141" s="8">
        <f t="shared" si="589"/>
        <v>0</v>
      </c>
      <c r="K1141" s="8">
        <f t="shared" si="589"/>
        <v>1261600</v>
      </c>
      <c r="L1141" s="8">
        <f t="shared" si="589"/>
        <v>0</v>
      </c>
    </row>
    <row r="1142" spans="1:12" ht="38.25" x14ac:dyDescent="0.25">
      <c r="A1142" s="14" t="s">
        <v>755</v>
      </c>
      <c r="B1142" s="10" t="s">
        <v>725</v>
      </c>
      <c r="C1142" s="10" t="s">
        <v>32</v>
      </c>
      <c r="D1142" s="10" t="s">
        <v>177</v>
      </c>
      <c r="E1142" s="10" t="s">
        <v>756</v>
      </c>
      <c r="F1142" s="7"/>
      <c r="G1142" s="8">
        <f t="shared" si="589"/>
        <v>2859996.29</v>
      </c>
      <c r="H1142" s="8">
        <f t="shared" si="589"/>
        <v>0</v>
      </c>
      <c r="I1142" s="8">
        <f t="shared" si="589"/>
        <v>-1598396.29</v>
      </c>
      <c r="J1142" s="8">
        <f t="shared" si="589"/>
        <v>0</v>
      </c>
      <c r="K1142" s="8">
        <f t="shared" si="589"/>
        <v>1261600</v>
      </c>
      <c r="L1142" s="8">
        <f t="shared" si="589"/>
        <v>0</v>
      </c>
    </row>
    <row r="1143" spans="1:12" ht="25.5" x14ac:dyDescent="0.25">
      <c r="A1143" s="6" t="s">
        <v>28</v>
      </c>
      <c r="B1143" s="10" t="s">
        <v>725</v>
      </c>
      <c r="C1143" s="10" t="s">
        <v>32</v>
      </c>
      <c r="D1143" s="10" t="s">
        <v>177</v>
      </c>
      <c r="E1143" s="10" t="s">
        <v>756</v>
      </c>
      <c r="F1143" s="10" t="s">
        <v>380</v>
      </c>
      <c r="G1143" s="8">
        <f>573836.29+2286160</f>
        <v>2859996.29</v>
      </c>
      <c r="H1143" s="8"/>
      <c r="I1143" s="8">
        <v>-1598396.29</v>
      </c>
      <c r="J1143" s="8"/>
      <c r="K1143" s="8">
        <f>G1143+I1143</f>
        <v>1261600</v>
      </c>
      <c r="L1143" s="8">
        <f>H1143+J1143</f>
        <v>0</v>
      </c>
    </row>
    <row r="1144" spans="1:12" ht="38.25" x14ac:dyDescent="0.25">
      <c r="A1144" s="6" t="s">
        <v>748</v>
      </c>
      <c r="B1144" s="10" t="s">
        <v>725</v>
      </c>
      <c r="C1144" s="10" t="s">
        <v>32</v>
      </c>
      <c r="D1144" s="10" t="s">
        <v>177</v>
      </c>
      <c r="E1144" s="10" t="s">
        <v>749</v>
      </c>
      <c r="F1144" s="7"/>
      <c r="G1144" s="8">
        <f>G1145+G1147</f>
        <v>22484675.030000001</v>
      </c>
      <c r="H1144" s="8">
        <f t="shared" ref="H1144:L1144" si="590">H1145+H1147</f>
        <v>0</v>
      </c>
      <c r="I1144" s="8">
        <f t="shared" si="590"/>
        <v>791430.82000000007</v>
      </c>
      <c r="J1144" s="8">
        <f t="shared" si="590"/>
        <v>0</v>
      </c>
      <c r="K1144" s="8">
        <f t="shared" si="590"/>
        <v>23276105.850000001</v>
      </c>
      <c r="L1144" s="8">
        <f t="shared" si="590"/>
        <v>0</v>
      </c>
    </row>
    <row r="1145" spans="1:12" ht="51" x14ac:dyDescent="0.25">
      <c r="A1145" s="6" t="s">
        <v>29</v>
      </c>
      <c r="B1145" s="10" t="s">
        <v>725</v>
      </c>
      <c r="C1145" s="10" t="s">
        <v>32</v>
      </c>
      <c r="D1145" s="10" t="s">
        <v>177</v>
      </c>
      <c r="E1145" s="10" t="s">
        <v>750</v>
      </c>
      <c r="F1145" s="7"/>
      <c r="G1145" s="8">
        <f t="shared" ref="G1145:L1145" si="591">G1146</f>
        <v>570728</v>
      </c>
      <c r="H1145" s="8">
        <f t="shared" si="591"/>
        <v>0</v>
      </c>
      <c r="I1145" s="8">
        <f t="shared" si="591"/>
        <v>0</v>
      </c>
      <c r="J1145" s="8">
        <f t="shared" si="591"/>
        <v>0</v>
      </c>
      <c r="K1145" s="8">
        <f t="shared" si="591"/>
        <v>570728</v>
      </c>
      <c r="L1145" s="8">
        <f t="shared" si="591"/>
        <v>0</v>
      </c>
    </row>
    <row r="1146" spans="1:12" ht="51" x14ac:dyDescent="0.25">
      <c r="A1146" s="6" t="s">
        <v>25</v>
      </c>
      <c r="B1146" s="10" t="s">
        <v>725</v>
      </c>
      <c r="C1146" s="10" t="s">
        <v>32</v>
      </c>
      <c r="D1146" s="10" t="s">
        <v>177</v>
      </c>
      <c r="E1146" s="10" t="s">
        <v>750</v>
      </c>
      <c r="F1146" s="7">
        <v>100</v>
      </c>
      <c r="G1146" s="8">
        <v>570728</v>
      </c>
      <c r="H1146" s="8"/>
      <c r="I1146" s="8"/>
      <c r="J1146" s="8"/>
      <c r="K1146" s="8">
        <f>G1146+I1146</f>
        <v>570728</v>
      </c>
      <c r="L1146" s="8">
        <f>H1146+J1146</f>
        <v>0</v>
      </c>
    </row>
    <row r="1147" spans="1:12" ht="38.25" x14ac:dyDescent="0.25">
      <c r="A1147" s="6" t="s">
        <v>127</v>
      </c>
      <c r="B1147" s="10" t="s">
        <v>725</v>
      </c>
      <c r="C1147" s="10" t="s">
        <v>32</v>
      </c>
      <c r="D1147" s="10" t="s">
        <v>177</v>
      </c>
      <c r="E1147" s="10" t="s">
        <v>751</v>
      </c>
      <c r="F1147" s="7"/>
      <c r="G1147" s="8">
        <f t="shared" ref="G1147:L1147" si="592">SUM(G1148:G1150)</f>
        <v>21913947.030000001</v>
      </c>
      <c r="H1147" s="8">
        <f t="shared" si="592"/>
        <v>0</v>
      </c>
      <c r="I1147" s="8">
        <f t="shared" si="592"/>
        <v>791430.82000000007</v>
      </c>
      <c r="J1147" s="8">
        <f t="shared" si="592"/>
        <v>0</v>
      </c>
      <c r="K1147" s="8">
        <f t="shared" si="592"/>
        <v>22705377.850000001</v>
      </c>
      <c r="L1147" s="8">
        <f t="shared" si="592"/>
        <v>0</v>
      </c>
    </row>
    <row r="1148" spans="1:12" ht="51" x14ac:dyDescent="0.25">
      <c r="A1148" s="6" t="s">
        <v>25</v>
      </c>
      <c r="B1148" s="10" t="s">
        <v>725</v>
      </c>
      <c r="C1148" s="10" t="s">
        <v>32</v>
      </c>
      <c r="D1148" s="10" t="s">
        <v>177</v>
      </c>
      <c r="E1148" s="10" t="s">
        <v>751</v>
      </c>
      <c r="F1148" s="7">
        <v>100</v>
      </c>
      <c r="G1148" s="8">
        <v>19310769.030000001</v>
      </c>
      <c r="H1148" s="8"/>
      <c r="I1148" s="8">
        <v>395716.82</v>
      </c>
      <c r="J1148" s="8"/>
      <c r="K1148" s="8">
        <f t="shared" ref="K1148:L1150" si="593">G1148+I1148</f>
        <v>19706485.850000001</v>
      </c>
      <c r="L1148" s="8">
        <f t="shared" si="593"/>
        <v>0</v>
      </c>
    </row>
    <row r="1149" spans="1:12" ht="25.5" x14ac:dyDescent="0.25">
      <c r="A1149" s="6" t="s">
        <v>28</v>
      </c>
      <c r="B1149" s="10" t="s">
        <v>725</v>
      </c>
      <c r="C1149" s="10" t="s">
        <v>32</v>
      </c>
      <c r="D1149" s="10" t="s">
        <v>177</v>
      </c>
      <c r="E1149" s="10" t="s">
        <v>751</v>
      </c>
      <c r="F1149" s="7">
        <v>200</v>
      </c>
      <c r="G1149" s="8">
        <v>2589169.84</v>
      </c>
      <c r="H1149" s="8"/>
      <c r="I1149" s="8">
        <v>397300</v>
      </c>
      <c r="J1149" s="8"/>
      <c r="K1149" s="8">
        <f t="shared" si="593"/>
        <v>2986469.84</v>
      </c>
      <c r="L1149" s="8">
        <f t="shared" si="593"/>
        <v>0</v>
      </c>
    </row>
    <row r="1150" spans="1:12" x14ac:dyDescent="0.25">
      <c r="A1150" s="6" t="s">
        <v>57</v>
      </c>
      <c r="B1150" s="10" t="s">
        <v>725</v>
      </c>
      <c r="C1150" s="10" t="s">
        <v>32</v>
      </c>
      <c r="D1150" s="10" t="s">
        <v>177</v>
      </c>
      <c r="E1150" s="10" t="s">
        <v>751</v>
      </c>
      <c r="F1150" s="7">
        <v>800</v>
      </c>
      <c r="G1150" s="8">
        <v>14008.16</v>
      </c>
      <c r="H1150" s="8"/>
      <c r="I1150" s="8">
        <v>-1586</v>
      </c>
      <c r="J1150" s="8"/>
      <c r="K1150" s="8">
        <f t="shared" si="593"/>
        <v>12422.16</v>
      </c>
      <c r="L1150" s="8">
        <f t="shared" si="593"/>
        <v>0</v>
      </c>
    </row>
    <row r="1151" spans="1:12" x14ac:dyDescent="0.25">
      <c r="A1151" s="6" t="s">
        <v>202</v>
      </c>
      <c r="B1151" s="10" t="s">
        <v>725</v>
      </c>
      <c r="C1151" s="7" t="s">
        <v>53</v>
      </c>
      <c r="D1151" s="10" t="s">
        <v>2</v>
      </c>
      <c r="E1151" s="10"/>
      <c r="F1151" s="10"/>
      <c r="G1151" s="8">
        <f>G1152+G1162</f>
        <v>44240293.039999999</v>
      </c>
      <c r="H1151" s="8">
        <f>H1152+H1162</f>
        <v>11982778.050000001</v>
      </c>
      <c r="I1151" s="8">
        <f>I1152+I1162</f>
        <v>973524.31</v>
      </c>
      <c r="J1151" s="8">
        <f>J1152+J1162</f>
        <v>0</v>
      </c>
      <c r="K1151" s="8">
        <f>K1152+K1162</f>
        <v>45213817.350000001</v>
      </c>
      <c r="L1151" s="8">
        <f>L1152+L1162</f>
        <v>11982778.050000001</v>
      </c>
    </row>
    <row r="1152" spans="1:12" x14ac:dyDescent="0.25">
      <c r="A1152" s="6" t="s">
        <v>302</v>
      </c>
      <c r="B1152" s="10" t="s">
        <v>725</v>
      </c>
      <c r="C1152" s="7" t="s">
        <v>53</v>
      </c>
      <c r="D1152" s="10" t="s">
        <v>16</v>
      </c>
      <c r="E1152" s="10"/>
      <c r="F1152" s="10"/>
      <c r="G1152" s="8">
        <f t="shared" ref="G1152:L1154" si="594">G1153</f>
        <v>32111293.039999999</v>
      </c>
      <c r="H1152" s="8">
        <f t="shared" si="594"/>
        <v>11982778.050000001</v>
      </c>
      <c r="I1152" s="8">
        <f t="shared" si="594"/>
        <v>0</v>
      </c>
      <c r="J1152" s="8">
        <f t="shared" si="594"/>
        <v>0</v>
      </c>
      <c r="K1152" s="8">
        <f t="shared" si="594"/>
        <v>32111293.039999999</v>
      </c>
      <c r="L1152" s="8">
        <f t="shared" si="594"/>
        <v>11982778.050000001</v>
      </c>
    </row>
    <row r="1153" spans="1:12" ht="25.5" x14ac:dyDescent="0.25">
      <c r="A1153" s="6" t="s">
        <v>526</v>
      </c>
      <c r="B1153" s="10" t="s">
        <v>725</v>
      </c>
      <c r="C1153" s="10" t="s">
        <v>53</v>
      </c>
      <c r="D1153" s="10" t="s">
        <v>16</v>
      </c>
      <c r="E1153" s="10" t="s">
        <v>527</v>
      </c>
      <c r="F1153" s="10"/>
      <c r="G1153" s="8">
        <f t="shared" si="594"/>
        <v>32111293.039999999</v>
      </c>
      <c r="H1153" s="8">
        <f t="shared" si="594"/>
        <v>11982778.050000001</v>
      </c>
      <c r="I1153" s="8">
        <f t="shared" si="594"/>
        <v>0</v>
      </c>
      <c r="J1153" s="8">
        <f t="shared" si="594"/>
        <v>0</v>
      </c>
      <c r="K1153" s="8">
        <f t="shared" si="594"/>
        <v>32111293.039999999</v>
      </c>
      <c r="L1153" s="8">
        <f t="shared" si="594"/>
        <v>11982778.050000001</v>
      </c>
    </row>
    <row r="1154" spans="1:12" ht="25.5" x14ac:dyDescent="0.25">
      <c r="A1154" s="6" t="s">
        <v>572</v>
      </c>
      <c r="B1154" s="10" t="s">
        <v>725</v>
      </c>
      <c r="C1154" s="10" t="s">
        <v>53</v>
      </c>
      <c r="D1154" s="10" t="s">
        <v>16</v>
      </c>
      <c r="E1154" s="10" t="s">
        <v>573</v>
      </c>
      <c r="F1154" s="10"/>
      <c r="G1154" s="8">
        <f>G1155</f>
        <v>32111293.039999999</v>
      </c>
      <c r="H1154" s="8">
        <f t="shared" si="594"/>
        <v>11982778.050000001</v>
      </c>
      <c r="I1154" s="8">
        <f t="shared" si="594"/>
        <v>0</v>
      </c>
      <c r="J1154" s="8">
        <f t="shared" si="594"/>
        <v>0</v>
      </c>
      <c r="K1154" s="8">
        <f t="shared" si="594"/>
        <v>32111293.039999999</v>
      </c>
      <c r="L1154" s="8">
        <f t="shared" si="594"/>
        <v>11982778.050000001</v>
      </c>
    </row>
    <row r="1155" spans="1:12" ht="25.5" x14ac:dyDescent="0.25">
      <c r="A1155" s="6" t="s">
        <v>574</v>
      </c>
      <c r="B1155" s="10" t="s">
        <v>725</v>
      </c>
      <c r="C1155" s="10" t="s">
        <v>53</v>
      </c>
      <c r="D1155" s="10" t="s">
        <v>16</v>
      </c>
      <c r="E1155" s="10" t="s">
        <v>575</v>
      </c>
      <c r="F1155" s="10"/>
      <c r="G1155" s="8">
        <f t="shared" ref="G1155:L1155" si="595">G1158+G1156+G1160</f>
        <v>32111293.039999999</v>
      </c>
      <c r="H1155" s="8">
        <f t="shared" si="595"/>
        <v>11982778.050000001</v>
      </c>
      <c r="I1155" s="8">
        <f t="shared" si="595"/>
        <v>0</v>
      </c>
      <c r="J1155" s="8">
        <f t="shared" si="595"/>
        <v>0</v>
      </c>
      <c r="K1155" s="8">
        <f t="shared" si="595"/>
        <v>32111293.039999999</v>
      </c>
      <c r="L1155" s="8">
        <f t="shared" si="595"/>
        <v>11982778.050000001</v>
      </c>
    </row>
    <row r="1156" spans="1:12" ht="38.25" x14ac:dyDescent="0.25">
      <c r="A1156" s="6" t="s">
        <v>757</v>
      </c>
      <c r="B1156" s="10" t="s">
        <v>725</v>
      </c>
      <c r="C1156" s="10" t="s">
        <v>53</v>
      </c>
      <c r="D1156" s="10" t="s">
        <v>16</v>
      </c>
      <c r="E1156" s="10" t="s">
        <v>758</v>
      </c>
      <c r="F1156" s="10"/>
      <c r="G1156" s="8">
        <f t="shared" ref="G1156:L1156" si="596">G1157</f>
        <v>11982778.050000001</v>
      </c>
      <c r="H1156" s="8">
        <f t="shared" si="596"/>
        <v>11982778.050000001</v>
      </c>
      <c r="I1156" s="8">
        <f t="shared" si="596"/>
        <v>0</v>
      </c>
      <c r="J1156" s="8">
        <f t="shared" si="596"/>
        <v>0</v>
      </c>
      <c r="K1156" s="8">
        <f t="shared" si="596"/>
        <v>11982778.050000001</v>
      </c>
      <c r="L1156" s="8">
        <f t="shared" si="596"/>
        <v>11982778.050000001</v>
      </c>
    </row>
    <row r="1157" spans="1:12" ht="25.5" x14ac:dyDescent="0.25">
      <c r="A1157" s="6" t="s">
        <v>28</v>
      </c>
      <c r="B1157" s="10" t="s">
        <v>725</v>
      </c>
      <c r="C1157" s="10" t="s">
        <v>53</v>
      </c>
      <c r="D1157" s="10" t="s">
        <v>16</v>
      </c>
      <c r="E1157" s="10" t="s">
        <v>758</v>
      </c>
      <c r="F1157" s="10" t="s">
        <v>380</v>
      </c>
      <c r="G1157" s="8">
        <v>11982778.050000001</v>
      </c>
      <c r="H1157" s="8">
        <v>11982778.050000001</v>
      </c>
      <c r="I1157" s="8"/>
      <c r="K1157" s="8">
        <f>G1157+I1157</f>
        <v>11982778.050000001</v>
      </c>
      <c r="L1157" s="8">
        <f>H1157+J1157</f>
        <v>11982778.050000001</v>
      </c>
    </row>
    <row r="1158" spans="1:12" ht="38.25" x14ac:dyDescent="0.25">
      <c r="A1158" s="12" t="s">
        <v>759</v>
      </c>
      <c r="B1158" s="10" t="s">
        <v>725</v>
      </c>
      <c r="C1158" s="10" t="s">
        <v>53</v>
      </c>
      <c r="D1158" s="10" t="s">
        <v>16</v>
      </c>
      <c r="E1158" s="10" t="s">
        <v>760</v>
      </c>
      <c r="F1158" s="10"/>
      <c r="G1158" s="8">
        <f t="shared" ref="G1158:L1158" si="597">G1159</f>
        <v>1941739.17</v>
      </c>
      <c r="H1158" s="8">
        <f t="shared" si="597"/>
        <v>0</v>
      </c>
      <c r="I1158" s="8">
        <f t="shared" si="597"/>
        <v>0</v>
      </c>
      <c r="J1158" s="8">
        <f t="shared" si="597"/>
        <v>0</v>
      </c>
      <c r="K1158" s="8">
        <f t="shared" si="597"/>
        <v>1941739.17</v>
      </c>
      <c r="L1158" s="8">
        <f t="shared" si="597"/>
        <v>0</v>
      </c>
    </row>
    <row r="1159" spans="1:12" ht="25.5" x14ac:dyDescent="0.25">
      <c r="A1159" s="6" t="s">
        <v>28</v>
      </c>
      <c r="B1159" s="10" t="s">
        <v>725</v>
      </c>
      <c r="C1159" s="10" t="s">
        <v>53</v>
      </c>
      <c r="D1159" s="10" t="s">
        <v>16</v>
      </c>
      <c r="E1159" s="10" t="s">
        <v>760</v>
      </c>
      <c r="F1159" s="10" t="s">
        <v>380</v>
      </c>
      <c r="G1159" s="8">
        <f>1800000+141739.17</f>
        <v>1941739.17</v>
      </c>
      <c r="H1159" s="8"/>
      <c r="I1159" s="8"/>
      <c r="J1159" s="8"/>
      <c r="K1159" s="8">
        <f>G1159+I1159</f>
        <v>1941739.17</v>
      </c>
      <c r="L1159" s="8">
        <f>H1159+J1159</f>
        <v>0</v>
      </c>
    </row>
    <row r="1160" spans="1:12" ht="25.5" x14ac:dyDescent="0.25">
      <c r="A1160" s="6" t="s">
        <v>761</v>
      </c>
      <c r="B1160" s="10" t="s">
        <v>725</v>
      </c>
      <c r="C1160" s="10" t="s">
        <v>53</v>
      </c>
      <c r="D1160" s="10" t="s">
        <v>16</v>
      </c>
      <c r="E1160" s="10" t="s">
        <v>762</v>
      </c>
      <c r="F1160" s="10"/>
      <c r="G1160" s="8">
        <f t="shared" ref="G1160:L1160" si="598">G1161</f>
        <v>18186775.819999997</v>
      </c>
      <c r="H1160" s="8">
        <f t="shared" si="598"/>
        <v>0</v>
      </c>
      <c r="I1160" s="8">
        <f t="shared" si="598"/>
        <v>0</v>
      </c>
      <c r="J1160" s="8">
        <f t="shared" si="598"/>
        <v>0</v>
      </c>
      <c r="K1160" s="8">
        <f t="shared" si="598"/>
        <v>18186775.819999997</v>
      </c>
      <c r="L1160" s="8">
        <f t="shared" si="598"/>
        <v>0</v>
      </c>
    </row>
    <row r="1161" spans="1:12" ht="25.5" x14ac:dyDescent="0.25">
      <c r="A1161" s="6" t="s">
        <v>28</v>
      </c>
      <c r="B1161" s="10" t="s">
        <v>725</v>
      </c>
      <c r="C1161" s="10" t="s">
        <v>53</v>
      </c>
      <c r="D1161" s="10" t="s">
        <v>16</v>
      </c>
      <c r="E1161" s="10" t="s">
        <v>762</v>
      </c>
      <c r="F1161" s="10" t="s">
        <v>380</v>
      </c>
      <c r="G1161" s="8">
        <f>18328514.99-141739.17</f>
        <v>18186775.819999997</v>
      </c>
      <c r="H1161" s="8"/>
      <c r="J1161" s="8"/>
      <c r="K1161" s="8">
        <f>G1161+I1161</f>
        <v>18186775.819999997</v>
      </c>
      <c r="L1161" s="8">
        <f>H1161+J1161</f>
        <v>0</v>
      </c>
    </row>
    <row r="1162" spans="1:12" x14ac:dyDescent="0.25">
      <c r="A1162" s="6" t="s">
        <v>203</v>
      </c>
      <c r="B1162" s="10" t="s">
        <v>725</v>
      </c>
      <c r="C1162" s="10" t="s">
        <v>53</v>
      </c>
      <c r="D1162" s="10" t="s">
        <v>18</v>
      </c>
      <c r="E1162" s="10"/>
      <c r="F1162" s="10"/>
      <c r="G1162" s="8">
        <f t="shared" ref="G1162:L1166" si="599">G1163</f>
        <v>12129000</v>
      </c>
      <c r="H1162" s="8">
        <f t="shared" si="599"/>
        <v>0</v>
      </c>
      <c r="I1162" s="8">
        <f t="shared" si="599"/>
        <v>973524.31</v>
      </c>
      <c r="J1162" s="8">
        <f t="shared" si="599"/>
        <v>0</v>
      </c>
      <c r="K1162" s="8">
        <f t="shared" si="599"/>
        <v>13102524.310000001</v>
      </c>
      <c r="L1162" s="8">
        <f t="shared" si="599"/>
        <v>0</v>
      </c>
    </row>
    <row r="1163" spans="1:12" ht="25.5" x14ac:dyDescent="0.25">
      <c r="A1163" s="6" t="s">
        <v>526</v>
      </c>
      <c r="B1163" s="10" t="s">
        <v>725</v>
      </c>
      <c r="C1163" s="10" t="s">
        <v>53</v>
      </c>
      <c r="D1163" s="10" t="s">
        <v>18</v>
      </c>
      <c r="E1163" s="10" t="s">
        <v>527</v>
      </c>
      <c r="F1163" s="10"/>
      <c r="G1163" s="8">
        <f t="shared" si="599"/>
        <v>12129000</v>
      </c>
      <c r="H1163" s="8">
        <f t="shared" si="599"/>
        <v>0</v>
      </c>
      <c r="I1163" s="8">
        <f t="shared" si="599"/>
        <v>973524.31</v>
      </c>
      <c r="J1163" s="8">
        <f t="shared" si="599"/>
        <v>0</v>
      </c>
      <c r="K1163" s="8">
        <f t="shared" si="599"/>
        <v>13102524.310000001</v>
      </c>
      <c r="L1163" s="8">
        <f t="shared" si="599"/>
        <v>0</v>
      </c>
    </row>
    <row r="1164" spans="1:12" ht="25.5" x14ac:dyDescent="0.25">
      <c r="A1164" s="6" t="s">
        <v>572</v>
      </c>
      <c r="B1164" s="10" t="s">
        <v>725</v>
      </c>
      <c r="C1164" s="10" t="s">
        <v>53</v>
      </c>
      <c r="D1164" s="10" t="s">
        <v>18</v>
      </c>
      <c r="E1164" s="10" t="s">
        <v>573</v>
      </c>
      <c r="F1164" s="10"/>
      <c r="G1164" s="8">
        <f t="shared" si="599"/>
        <v>12129000</v>
      </c>
      <c r="H1164" s="8">
        <f t="shared" si="599"/>
        <v>0</v>
      </c>
      <c r="I1164" s="8">
        <f t="shared" si="599"/>
        <v>973524.31</v>
      </c>
      <c r="J1164" s="8">
        <f t="shared" si="599"/>
        <v>0</v>
      </c>
      <c r="K1164" s="8">
        <f t="shared" si="599"/>
        <v>13102524.310000001</v>
      </c>
      <c r="L1164" s="8">
        <f t="shared" si="599"/>
        <v>0</v>
      </c>
    </row>
    <row r="1165" spans="1:12" ht="25.5" x14ac:dyDescent="0.25">
      <c r="A1165" s="6" t="s">
        <v>578</v>
      </c>
      <c r="B1165" s="10" t="s">
        <v>725</v>
      </c>
      <c r="C1165" s="10" t="s">
        <v>53</v>
      </c>
      <c r="D1165" s="10" t="s">
        <v>18</v>
      </c>
      <c r="E1165" s="10" t="s">
        <v>579</v>
      </c>
      <c r="F1165" s="10"/>
      <c r="G1165" s="8">
        <f t="shared" si="599"/>
        <v>12129000</v>
      </c>
      <c r="H1165" s="8">
        <f t="shared" si="599"/>
        <v>0</v>
      </c>
      <c r="I1165" s="8">
        <f t="shared" si="599"/>
        <v>973524.31</v>
      </c>
      <c r="J1165" s="8">
        <f t="shared" si="599"/>
        <v>0</v>
      </c>
      <c r="K1165" s="8">
        <f t="shared" si="599"/>
        <v>13102524.310000001</v>
      </c>
      <c r="L1165" s="8">
        <f t="shared" si="599"/>
        <v>0</v>
      </c>
    </row>
    <row r="1166" spans="1:12" ht="25.5" x14ac:dyDescent="0.25">
      <c r="A1166" s="6" t="s">
        <v>763</v>
      </c>
      <c r="B1166" s="10" t="s">
        <v>725</v>
      </c>
      <c r="C1166" s="10" t="s">
        <v>53</v>
      </c>
      <c r="D1166" s="10" t="s">
        <v>18</v>
      </c>
      <c r="E1166" s="10" t="s">
        <v>764</v>
      </c>
      <c r="F1166" s="10"/>
      <c r="G1166" s="8">
        <f t="shared" si="599"/>
        <v>12129000</v>
      </c>
      <c r="H1166" s="8">
        <f t="shared" si="599"/>
        <v>0</v>
      </c>
      <c r="I1166" s="8">
        <f t="shared" si="599"/>
        <v>973524.31</v>
      </c>
      <c r="J1166" s="8">
        <f t="shared" si="599"/>
        <v>0</v>
      </c>
      <c r="K1166" s="8">
        <f t="shared" si="599"/>
        <v>13102524.310000001</v>
      </c>
      <c r="L1166" s="8">
        <f t="shared" si="599"/>
        <v>0</v>
      </c>
    </row>
    <row r="1167" spans="1:12" ht="25.5" x14ac:dyDescent="0.25">
      <c r="A1167" s="6" t="s">
        <v>28</v>
      </c>
      <c r="B1167" s="10" t="s">
        <v>725</v>
      </c>
      <c r="C1167" s="10" t="s">
        <v>53</v>
      </c>
      <c r="D1167" s="10" t="s">
        <v>18</v>
      </c>
      <c r="E1167" s="10" t="s">
        <v>764</v>
      </c>
      <c r="F1167" s="10" t="s">
        <v>380</v>
      </c>
      <c r="G1167" s="8">
        <v>12129000</v>
      </c>
      <c r="H1167" s="8"/>
      <c r="I1167" s="8">
        <v>973524.31</v>
      </c>
      <c r="J1167" s="8"/>
      <c r="K1167" s="8">
        <f>G1167+I1167</f>
        <v>13102524.310000001</v>
      </c>
      <c r="L1167" s="8">
        <f>H1167+J1167</f>
        <v>0</v>
      </c>
    </row>
    <row r="1168" spans="1:12" x14ac:dyDescent="0.25">
      <c r="A1168" s="6" t="s">
        <v>253</v>
      </c>
      <c r="B1168" s="10" t="s">
        <v>725</v>
      </c>
      <c r="C1168" s="10" t="s">
        <v>163</v>
      </c>
      <c r="D1168" s="10"/>
      <c r="E1168" s="10"/>
      <c r="F1168" s="10"/>
      <c r="G1168" s="8">
        <f t="shared" ref="G1168:L1171" si="600">G1169</f>
        <v>3637600</v>
      </c>
      <c r="H1168" s="8">
        <f t="shared" si="600"/>
        <v>3637600</v>
      </c>
      <c r="I1168" s="8">
        <f t="shared" si="600"/>
        <v>0</v>
      </c>
      <c r="J1168" s="8">
        <f t="shared" si="600"/>
        <v>0</v>
      </c>
      <c r="K1168" s="8">
        <f t="shared" si="600"/>
        <v>3637600</v>
      </c>
      <c r="L1168" s="8">
        <f t="shared" si="600"/>
        <v>3637600</v>
      </c>
    </row>
    <row r="1169" spans="1:12" x14ac:dyDescent="0.25">
      <c r="A1169" s="6" t="s">
        <v>262</v>
      </c>
      <c r="B1169" s="10" t="s">
        <v>725</v>
      </c>
      <c r="C1169" s="10" t="s">
        <v>163</v>
      </c>
      <c r="D1169" s="10" t="s">
        <v>32</v>
      </c>
      <c r="E1169" s="10"/>
      <c r="F1169" s="10"/>
      <c r="G1169" s="8">
        <f t="shared" si="600"/>
        <v>3637600</v>
      </c>
      <c r="H1169" s="8">
        <f t="shared" si="600"/>
        <v>3637600</v>
      </c>
      <c r="I1169" s="8">
        <f t="shared" si="600"/>
        <v>0</v>
      </c>
      <c r="J1169" s="8">
        <f t="shared" si="600"/>
        <v>0</v>
      </c>
      <c r="K1169" s="8">
        <f t="shared" si="600"/>
        <v>3637600</v>
      </c>
      <c r="L1169" s="8">
        <f t="shared" si="600"/>
        <v>3637600</v>
      </c>
    </row>
    <row r="1170" spans="1:12" x14ac:dyDescent="0.25">
      <c r="A1170" s="11" t="s">
        <v>19</v>
      </c>
      <c r="B1170" s="10" t="s">
        <v>725</v>
      </c>
      <c r="C1170" s="10" t="s">
        <v>163</v>
      </c>
      <c r="D1170" s="10" t="s">
        <v>32</v>
      </c>
      <c r="E1170" s="10" t="s">
        <v>20</v>
      </c>
      <c r="F1170" s="10"/>
      <c r="G1170" s="8">
        <f t="shared" si="600"/>
        <v>3637600</v>
      </c>
      <c r="H1170" s="8">
        <f t="shared" si="600"/>
        <v>3637600</v>
      </c>
      <c r="I1170" s="8">
        <f t="shared" si="600"/>
        <v>0</v>
      </c>
      <c r="J1170" s="8">
        <f t="shared" si="600"/>
        <v>0</v>
      </c>
      <c r="K1170" s="8">
        <f t="shared" si="600"/>
        <v>3637600</v>
      </c>
      <c r="L1170" s="8">
        <f t="shared" si="600"/>
        <v>3637600</v>
      </c>
    </row>
    <row r="1171" spans="1:12" ht="25.5" x14ac:dyDescent="0.25">
      <c r="A1171" s="11" t="s">
        <v>21</v>
      </c>
      <c r="B1171" s="10" t="s">
        <v>725</v>
      </c>
      <c r="C1171" s="10" t="s">
        <v>163</v>
      </c>
      <c r="D1171" s="10" t="s">
        <v>32</v>
      </c>
      <c r="E1171" s="10" t="s">
        <v>22</v>
      </c>
      <c r="F1171" s="10"/>
      <c r="G1171" s="8">
        <f>G1172</f>
        <v>3637600</v>
      </c>
      <c r="H1171" s="8">
        <f t="shared" si="600"/>
        <v>3637600</v>
      </c>
      <c r="I1171" s="8">
        <f t="shared" si="600"/>
        <v>0</v>
      </c>
      <c r="J1171" s="8">
        <f t="shared" si="600"/>
        <v>0</v>
      </c>
      <c r="K1171" s="8">
        <f t="shared" si="600"/>
        <v>3637600</v>
      </c>
      <c r="L1171" s="8">
        <f t="shared" si="600"/>
        <v>3637600</v>
      </c>
    </row>
    <row r="1172" spans="1:12" ht="51" x14ac:dyDescent="0.25">
      <c r="A1172" s="6" t="s">
        <v>765</v>
      </c>
      <c r="B1172" s="10" t="s">
        <v>725</v>
      </c>
      <c r="C1172" s="10" t="s">
        <v>163</v>
      </c>
      <c r="D1172" s="10" t="s">
        <v>32</v>
      </c>
      <c r="E1172" s="10" t="s">
        <v>766</v>
      </c>
      <c r="F1172" s="10"/>
      <c r="G1172" s="8">
        <f t="shared" ref="G1172:L1172" si="601">SUM(G1173:G1174)</f>
        <v>3637600</v>
      </c>
      <c r="H1172" s="8">
        <f t="shared" si="601"/>
        <v>3637600</v>
      </c>
      <c r="I1172" s="8">
        <f t="shared" si="601"/>
        <v>0</v>
      </c>
      <c r="J1172" s="8">
        <f t="shared" si="601"/>
        <v>0</v>
      </c>
      <c r="K1172" s="8">
        <f t="shared" si="601"/>
        <v>3637600</v>
      </c>
      <c r="L1172" s="8">
        <f t="shared" si="601"/>
        <v>3637600</v>
      </c>
    </row>
    <row r="1173" spans="1:12" x14ac:dyDescent="0.25">
      <c r="A1173" s="6" t="s">
        <v>49</v>
      </c>
      <c r="B1173" s="10" t="s">
        <v>725</v>
      </c>
      <c r="C1173" s="10" t="s">
        <v>163</v>
      </c>
      <c r="D1173" s="10" t="s">
        <v>32</v>
      </c>
      <c r="E1173" s="10" t="s">
        <v>766</v>
      </c>
      <c r="F1173" s="10" t="s">
        <v>593</v>
      </c>
      <c r="G1173" s="8"/>
      <c r="H1173" s="8"/>
      <c r="I1173" s="8"/>
      <c r="J1173" s="8"/>
      <c r="K1173" s="8">
        <f>G1173+I1173</f>
        <v>0</v>
      </c>
      <c r="L1173" s="8">
        <f>H1173+J1173</f>
        <v>0</v>
      </c>
    </row>
    <row r="1174" spans="1:12" ht="25.5" x14ac:dyDescent="0.25">
      <c r="A1174" s="6" t="s">
        <v>220</v>
      </c>
      <c r="B1174" s="10" t="s">
        <v>725</v>
      </c>
      <c r="C1174" s="10" t="s">
        <v>163</v>
      </c>
      <c r="D1174" s="10" t="s">
        <v>32</v>
      </c>
      <c r="E1174" s="10" t="s">
        <v>766</v>
      </c>
      <c r="F1174" s="10" t="s">
        <v>545</v>
      </c>
      <c r="G1174" s="8">
        <v>3637600</v>
      </c>
      <c r="H1174" s="8">
        <v>3637600</v>
      </c>
      <c r="I1174" s="8"/>
      <c r="J1174" s="8"/>
      <c r="K1174" s="8">
        <f>G1174+I1174</f>
        <v>3637600</v>
      </c>
      <c r="L1174" s="8">
        <f>H1174+J1174</f>
        <v>3637600</v>
      </c>
    </row>
    <row r="1175" spans="1:12" x14ac:dyDescent="0.25">
      <c r="A1175" s="60" t="s">
        <v>767</v>
      </c>
      <c r="B1175" s="60"/>
      <c r="C1175" s="60"/>
      <c r="D1175" s="60"/>
      <c r="E1175" s="60"/>
      <c r="F1175" s="60"/>
      <c r="G1175" s="8">
        <f>G11+G192+G264+G493+G709+G1015+G1053+G1084</f>
        <v>3321690086.1700006</v>
      </c>
      <c r="H1175" s="8">
        <f>H11+H192+H264+H493+H709+H1015+H1053+H1084</f>
        <v>1583973480.78</v>
      </c>
      <c r="I1175" s="8">
        <f>I11+I192+I264+I493+I709+I1015+I1053+I1084</f>
        <v>44995588.50999999</v>
      </c>
      <c r="J1175" s="8">
        <f>J11+J192+J264+J493+J709+J1015+J1053+J1084</f>
        <v>31857382</v>
      </c>
      <c r="K1175" s="8">
        <f>K11+K192+K264+K493+K709+K1015+K1053+K1084</f>
        <v>3366685674.6799998</v>
      </c>
      <c r="L1175" s="8">
        <f>L11+L192+L264+L493+L709+L1015+L1053+L1084</f>
        <v>1615830862.78</v>
      </c>
    </row>
    <row r="1176" spans="1:12" x14ac:dyDescent="0.25">
      <c r="A1176" s="49"/>
      <c r="B1176" s="50"/>
      <c r="C1176" s="50"/>
      <c r="D1176" s="50"/>
      <c r="E1176" s="50"/>
      <c r="F1176" s="50"/>
      <c r="K1176" s="51"/>
    </row>
    <row r="1177" spans="1:12" x14ac:dyDescent="0.2">
      <c r="A1177" s="52" t="s">
        <v>768</v>
      </c>
      <c r="B1177" s="50"/>
      <c r="C1177" s="50"/>
      <c r="D1177" s="50"/>
      <c r="E1177" s="50"/>
      <c r="F1177" s="50"/>
      <c r="G1177" s="53"/>
      <c r="H1177" s="53"/>
      <c r="I1177" s="53"/>
      <c r="J1177" s="53"/>
      <c r="K1177" s="54"/>
      <c r="L1177" s="54"/>
    </row>
    <row r="1178" spans="1:12" x14ac:dyDescent="0.25">
      <c r="A1178" s="29"/>
      <c r="B1178" s="50"/>
      <c r="C1178" s="50"/>
      <c r="D1178" s="50"/>
      <c r="E1178" s="50"/>
      <c r="F1178" s="50"/>
      <c r="G1178" s="53"/>
      <c r="H1178" s="53"/>
      <c r="I1178" s="53"/>
      <c r="J1178" s="53"/>
      <c r="K1178" s="55"/>
      <c r="L1178" s="55"/>
    </row>
    <row r="1179" spans="1:12" x14ac:dyDescent="0.25">
      <c r="A1179" s="49"/>
      <c r="B1179" s="50"/>
      <c r="C1179" s="50"/>
      <c r="D1179" s="50"/>
      <c r="E1179" s="50"/>
      <c r="F1179" s="50"/>
      <c r="G1179" s="53"/>
      <c r="H1179" s="53"/>
      <c r="I1179" s="53"/>
      <c r="J1179" s="53"/>
      <c r="K1179" s="55"/>
      <c r="L1179" s="55"/>
    </row>
    <row r="1180" spans="1:12" x14ac:dyDescent="0.25">
      <c r="A1180" s="49"/>
      <c r="B1180" s="50"/>
      <c r="C1180" s="50"/>
      <c r="D1180" s="50"/>
      <c r="E1180" s="50"/>
      <c r="F1180" s="50"/>
      <c r="G1180" s="53"/>
      <c r="H1180" s="53"/>
      <c r="I1180" s="53"/>
      <c r="J1180" s="53"/>
      <c r="K1180" s="53"/>
      <c r="L1180" s="53"/>
    </row>
    <row r="1181" spans="1:12" x14ac:dyDescent="0.25">
      <c r="A1181" s="49"/>
      <c r="B1181" s="50"/>
      <c r="C1181" s="50"/>
      <c r="D1181" s="50"/>
      <c r="E1181" s="50"/>
      <c r="F1181" s="50"/>
      <c r="G1181" s="53"/>
      <c r="H1181" s="53"/>
    </row>
    <row r="1182" spans="1:12" x14ac:dyDescent="0.25">
      <c r="A1182" s="49"/>
      <c r="B1182" s="50"/>
      <c r="C1182" s="50"/>
      <c r="D1182" s="50"/>
      <c r="E1182" s="50"/>
      <c r="F1182" s="50"/>
      <c r="G1182" s="53"/>
      <c r="H1182" s="53"/>
    </row>
    <row r="1183" spans="1:12" x14ac:dyDescent="0.25">
      <c r="A1183" s="49"/>
      <c r="B1183" s="50"/>
      <c r="C1183" s="50"/>
      <c r="D1183" s="50"/>
      <c r="E1183" s="50"/>
      <c r="F1183" s="50"/>
      <c r="G1183" s="53"/>
      <c r="H1183" s="53"/>
    </row>
    <row r="1184" spans="1:12" x14ac:dyDescent="0.25">
      <c r="A1184" s="49"/>
      <c r="B1184" s="50"/>
      <c r="C1184" s="50"/>
      <c r="D1184" s="50"/>
      <c r="E1184" s="50"/>
      <c r="F1184" s="50"/>
      <c r="G1184" s="53"/>
      <c r="H1184" s="53"/>
    </row>
    <row r="1185" spans="1:12" x14ac:dyDescent="0.25">
      <c r="A1185" s="49"/>
      <c r="B1185" s="50"/>
      <c r="C1185" s="50"/>
      <c r="D1185" s="50"/>
      <c r="E1185" s="50"/>
      <c r="F1185" s="50"/>
      <c r="G1185" s="53"/>
      <c r="H1185" s="53"/>
    </row>
    <row r="1186" spans="1:12" x14ac:dyDescent="0.25">
      <c r="A1186" s="49"/>
      <c r="B1186" s="50"/>
      <c r="C1186" s="50"/>
      <c r="D1186" s="50"/>
      <c r="E1186" s="50"/>
      <c r="F1186" s="50"/>
      <c r="G1186" s="53"/>
      <c r="H1186" s="53"/>
    </row>
    <row r="1187" spans="1:12" x14ac:dyDescent="0.25">
      <c r="A1187" s="49"/>
      <c r="B1187" s="50"/>
      <c r="C1187" s="50"/>
      <c r="D1187" s="50"/>
      <c r="E1187" s="50"/>
      <c r="F1187" s="50"/>
      <c r="G1187" s="53"/>
      <c r="H1187" s="53"/>
    </row>
    <row r="1188" spans="1:12" x14ac:dyDescent="0.25">
      <c r="A1188" s="49"/>
      <c r="B1188" s="50"/>
      <c r="C1188" s="50"/>
      <c r="D1188" s="50"/>
      <c r="E1188" s="50"/>
      <c r="F1188" s="50"/>
      <c r="G1188" s="53"/>
      <c r="H1188" s="53"/>
    </row>
    <row r="1189" spans="1:12" x14ac:dyDescent="0.25">
      <c r="A1189" s="49"/>
      <c r="B1189" s="50"/>
      <c r="C1189" s="50"/>
      <c r="D1189" s="50"/>
      <c r="E1189" s="50"/>
      <c r="F1189" s="50"/>
      <c r="G1189" s="53"/>
      <c r="H1189" s="53"/>
    </row>
    <row r="1190" spans="1:12" x14ac:dyDescent="0.25">
      <c r="A1190" s="49"/>
      <c r="B1190" s="50"/>
      <c r="C1190" s="50"/>
      <c r="D1190" s="50"/>
      <c r="E1190" s="50"/>
      <c r="F1190" s="50"/>
      <c r="G1190" s="53"/>
      <c r="H1190" s="53"/>
    </row>
    <row r="1191" spans="1:12" x14ac:dyDescent="0.25">
      <c r="A1191" s="49"/>
      <c r="B1191" s="50"/>
      <c r="C1191" s="50"/>
      <c r="D1191" s="50"/>
      <c r="E1191" s="50"/>
      <c r="F1191" s="50"/>
      <c r="G1191" s="53"/>
      <c r="H1191" s="53"/>
    </row>
    <row r="1192" spans="1:12" x14ac:dyDescent="0.25">
      <c r="A1192" s="49"/>
      <c r="B1192" s="50"/>
      <c r="C1192" s="50"/>
      <c r="D1192" s="50"/>
      <c r="E1192" s="50"/>
      <c r="F1192" s="50"/>
      <c r="G1192" s="53"/>
      <c r="H1192" s="53"/>
    </row>
    <row r="1193" spans="1:12" x14ac:dyDescent="0.25">
      <c r="A1193" s="49"/>
      <c r="B1193" s="50"/>
      <c r="C1193" s="50"/>
      <c r="D1193" s="50"/>
      <c r="E1193" s="50"/>
      <c r="F1193" s="50"/>
      <c r="G1193" s="53"/>
      <c r="H1193" s="53"/>
    </row>
    <row r="1194" spans="1:12" x14ac:dyDescent="0.25">
      <c r="A1194" s="49"/>
      <c r="B1194" s="50"/>
      <c r="C1194" s="50"/>
      <c r="D1194" s="50"/>
      <c r="E1194" s="50"/>
      <c r="F1194" s="50"/>
      <c r="G1194" s="53"/>
      <c r="H1194" s="53"/>
      <c r="I1194" s="56"/>
      <c r="J1194" s="56"/>
      <c r="K1194" s="56"/>
      <c r="L1194" s="56"/>
    </row>
    <row r="1195" spans="1:12" x14ac:dyDescent="0.25">
      <c r="A1195" s="49"/>
      <c r="B1195" s="50"/>
      <c r="C1195" s="50"/>
      <c r="D1195" s="50"/>
      <c r="E1195" s="50"/>
      <c r="F1195" s="50"/>
      <c r="G1195" s="53"/>
      <c r="H1195" s="53"/>
      <c r="I1195" s="56"/>
      <c r="J1195" s="56"/>
      <c r="K1195" s="56"/>
      <c r="L1195" s="56"/>
    </row>
    <row r="1196" spans="1:12" x14ac:dyDescent="0.25">
      <c r="A1196" s="49"/>
      <c r="B1196" s="50"/>
      <c r="C1196" s="50"/>
      <c r="D1196" s="50"/>
      <c r="E1196" s="50"/>
      <c r="F1196" s="50"/>
      <c r="G1196" s="53"/>
      <c r="H1196" s="53"/>
      <c r="I1196" s="56"/>
      <c r="J1196" s="56"/>
      <c r="K1196" s="56"/>
      <c r="L1196" s="56"/>
    </row>
    <row r="1197" spans="1:12" x14ac:dyDescent="0.25">
      <c r="A1197" s="49"/>
      <c r="B1197" s="50"/>
      <c r="C1197" s="50"/>
      <c r="D1197" s="50"/>
      <c r="E1197" s="50"/>
      <c r="F1197" s="50"/>
      <c r="G1197" s="53"/>
      <c r="H1197" s="53"/>
      <c r="I1197" s="56"/>
      <c r="J1197" s="56"/>
      <c r="K1197" s="56"/>
      <c r="L1197" s="56"/>
    </row>
    <row r="1198" spans="1:12" x14ac:dyDescent="0.25">
      <c r="A1198" s="49"/>
      <c r="B1198" s="50"/>
      <c r="C1198" s="50"/>
      <c r="D1198" s="50"/>
      <c r="E1198" s="50"/>
      <c r="F1198" s="50"/>
      <c r="G1198" s="53"/>
      <c r="H1198" s="53"/>
      <c r="I1198" s="56"/>
      <c r="J1198" s="56"/>
      <c r="K1198" s="56"/>
      <c r="L1198" s="56"/>
    </row>
    <row r="1199" spans="1:12" x14ac:dyDescent="0.25">
      <c r="A1199" s="49"/>
      <c r="B1199" s="50"/>
      <c r="C1199" s="50"/>
      <c r="D1199" s="50"/>
      <c r="E1199" s="50"/>
      <c r="F1199" s="50"/>
      <c r="G1199" s="53"/>
      <c r="H1199" s="53"/>
      <c r="I1199" s="56"/>
      <c r="J1199" s="56"/>
      <c r="K1199" s="56"/>
      <c r="L1199" s="56"/>
    </row>
    <row r="1200" spans="1:12" x14ac:dyDescent="0.25">
      <c r="A1200" s="49"/>
      <c r="B1200" s="50"/>
      <c r="C1200" s="50"/>
      <c r="D1200" s="50"/>
      <c r="E1200" s="50"/>
      <c r="F1200" s="50"/>
      <c r="G1200" s="53"/>
      <c r="H1200" s="53"/>
      <c r="I1200" s="56"/>
      <c r="J1200" s="56"/>
      <c r="K1200" s="56"/>
      <c r="L1200" s="56"/>
    </row>
    <row r="1201" spans="1:12" x14ac:dyDescent="0.25">
      <c r="A1201" s="49"/>
      <c r="B1201" s="50"/>
      <c r="C1201" s="50"/>
      <c r="D1201" s="50"/>
      <c r="E1201" s="50"/>
      <c r="F1201" s="50"/>
      <c r="G1201" s="53"/>
      <c r="H1201" s="53"/>
      <c r="I1201" s="56"/>
      <c r="J1201" s="56"/>
      <c r="K1201" s="56"/>
      <c r="L1201" s="56"/>
    </row>
    <row r="1202" spans="1:12" x14ac:dyDescent="0.25">
      <c r="A1202" s="49"/>
      <c r="B1202" s="50"/>
      <c r="C1202" s="50"/>
      <c r="D1202" s="50"/>
      <c r="E1202" s="50"/>
      <c r="F1202" s="50"/>
      <c r="G1202" s="53"/>
      <c r="H1202" s="53"/>
      <c r="I1202" s="56"/>
      <c r="J1202" s="56"/>
      <c r="K1202" s="56"/>
      <c r="L1202" s="56"/>
    </row>
    <row r="1203" spans="1:12" x14ac:dyDescent="0.25">
      <c r="A1203" s="49"/>
      <c r="B1203" s="50"/>
      <c r="C1203" s="50"/>
      <c r="D1203" s="50"/>
      <c r="E1203" s="50"/>
      <c r="F1203" s="50"/>
      <c r="G1203" s="53"/>
      <c r="H1203" s="53"/>
      <c r="I1203" s="56"/>
      <c r="J1203" s="56"/>
      <c r="K1203" s="56"/>
      <c r="L1203" s="56"/>
    </row>
    <row r="1204" spans="1:12" x14ac:dyDescent="0.25">
      <c r="A1204" s="49"/>
      <c r="B1204" s="50"/>
      <c r="C1204" s="50"/>
      <c r="D1204" s="50"/>
      <c r="E1204" s="50"/>
      <c r="F1204" s="50"/>
      <c r="G1204" s="53"/>
      <c r="H1204" s="53"/>
      <c r="I1204" s="56"/>
      <c r="J1204" s="56"/>
      <c r="K1204" s="56"/>
      <c r="L1204" s="56"/>
    </row>
    <row r="1205" spans="1:12" x14ac:dyDescent="0.25">
      <c r="A1205" s="49"/>
      <c r="B1205" s="50"/>
      <c r="C1205" s="50"/>
      <c r="D1205" s="50"/>
      <c r="E1205" s="50"/>
      <c r="F1205" s="50"/>
      <c r="G1205" s="53"/>
      <c r="H1205" s="53"/>
      <c r="I1205" s="56"/>
      <c r="J1205" s="56"/>
      <c r="K1205" s="56"/>
      <c r="L1205" s="56"/>
    </row>
    <row r="1206" spans="1:12" x14ac:dyDescent="0.25">
      <c r="A1206" s="49"/>
      <c r="B1206" s="50"/>
      <c r="C1206" s="50"/>
      <c r="D1206" s="50"/>
      <c r="E1206" s="50"/>
      <c r="F1206" s="50"/>
      <c r="G1206" s="53"/>
      <c r="H1206" s="53"/>
      <c r="I1206" s="56"/>
      <c r="J1206" s="56"/>
      <c r="K1206" s="56"/>
      <c r="L1206" s="56"/>
    </row>
    <row r="1207" spans="1:12" x14ac:dyDescent="0.25">
      <c r="A1207" s="49"/>
      <c r="B1207" s="50"/>
      <c r="C1207" s="50"/>
      <c r="D1207" s="50"/>
      <c r="E1207" s="50"/>
      <c r="F1207" s="50"/>
      <c r="G1207" s="53"/>
      <c r="H1207" s="53"/>
      <c r="I1207" s="56"/>
      <c r="J1207" s="56"/>
      <c r="K1207" s="56"/>
      <c r="L1207" s="56"/>
    </row>
    <row r="1208" spans="1:12" x14ac:dyDescent="0.25">
      <c r="A1208" s="49"/>
      <c r="B1208" s="50"/>
      <c r="C1208" s="50"/>
      <c r="D1208" s="50"/>
      <c r="E1208" s="50"/>
      <c r="F1208" s="50"/>
      <c r="G1208" s="53"/>
      <c r="H1208" s="53"/>
      <c r="I1208" s="56"/>
      <c r="J1208" s="56"/>
      <c r="K1208" s="56"/>
      <c r="L1208" s="56"/>
    </row>
    <row r="1209" spans="1:12" x14ac:dyDescent="0.25">
      <c r="A1209" s="49"/>
      <c r="B1209" s="50"/>
      <c r="C1209" s="50"/>
      <c r="D1209" s="50"/>
      <c r="E1209" s="50"/>
      <c r="F1209" s="50"/>
      <c r="G1209" s="53"/>
      <c r="H1209" s="53"/>
      <c r="I1209" s="56"/>
      <c r="J1209" s="56"/>
      <c r="K1209" s="56"/>
      <c r="L1209" s="56"/>
    </row>
    <row r="1210" spans="1:12" x14ac:dyDescent="0.25">
      <c r="A1210" s="49"/>
      <c r="B1210" s="50"/>
      <c r="C1210" s="50"/>
      <c r="D1210" s="50"/>
      <c r="E1210" s="50"/>
      <c r="F1210" s="50"/>
      <c r="G1210" s="53"/>
      <c r="H1210" s="53"/>
      <c r="I1210" s="56"/>
      <c r="J1210" s="56"/>
      <c r="K1210" s="56"/>
      <c r="L1210" s="56"/>
    </row>
    <row r="1211" spans="1:12" x14ac:dyDescent="0.25">
      <c r="A1211" s="49"/>
      <c r="B1211" s="50"/>
      <c r="C1211" s="50"/>
      <c r="D1211" s="50"/>
      <c r="E1211" s="50"/>
      <c r="F1211" s="50"/>
      <c r="G1211" s="53"/>
      <c r="H1211" s="53"/>
      <c r="I1211" s="56"/>
      <c r="J1211" s="56"/>
      <c r="K1211" s="56"/>
      <c r="L1211" s="56"/>
    </row>
    <row r="1212" spans="1:12" x14ac:dyDescent="0.25">
      <c r="A1212" s="49"/>
      <c r="B1212" s="50"/>
      <c r="C1212" s="50"/>
      <c r="D1212" s="50"/>
      <c r="E1212" s="50"/>
      <c r="F1212" s="50"/>
      <c r="G1212" s="53"/>
      <c r="H1212" s="53"/>
      <c r="I1212" s="56"/>
      <c r="J1212" s="56"/>
      <c r="K1212" s="56"/>
      <c r="L1212" s="56"/>
    </row>
    <row r="1213" spans="1:12" x14ac:dyDescent="0.25">
      <c r="A1213" s="49"/>
      <c r="B1213" s="50"/>
      <c r="C1213" s="50"/>
      <c r="D1213" s="50"/>
      <c r="E1213" s="50"/>
      <c r="F1213" s="50"/>
      <c r="G1213" s="53"/>
      <c r="H1213" s="53"/>
      <c r="I1213" s="56"/>
      <c r="J1213" s="56"/>
      <c r="K1213" s="56"/>
      <c r="L1213" s="56"/>
    </row>
    <row r="1214" spans="1:12" x14ac:dyDescent="0.25">
      <c r="A1214" s="49"/>
      <c r="B1214" s="50"/>
      <c r="C1214" s="50"/>
      <c r="D1214" s="50"/>
      <c r="E1214" s="50"/>
      <c r="F1214" s="50"/>
      <c r="G1214" s="53"/>
      <c r="H1214" s="53"/>
      <c r="I1214" s="56"/>
      <c r="J1214" s="56"/>
      <c r="K1214" s="56"/>
      <c r="L1214" s="56"/>
    </row>
    <row r="1215" spans="1:12" x14ac:dyDescent="0.25">
      <c r="A1215" s="49"/>
      <c r="B1215" s="50"/>
      <c r="C1215" s="50"/>
      <c r="D1215" s="50"/>
      <c r="E1215" s="50"/>
      <c r="F1215" s="50"/>
      <c r="G1215" s="53"/>
      <c r="H1215" s="53"/>
      <c r="I1215" s="56"/>
      <c r="J1215" s="56"/>
      <c r="K1215" s="56"/>
      <c r="L1215" s="56"/>
    </row>
    <row r="1216" spans="1:12" x14ac:dyDescent="0.25">
      <c r="A1216" s="49"/>
      <c r="B1216" s="50"/>
      <c r="C1216" s="50"/>
      <c r="D1216" s="50"/>
      <c r="E1216" s="50"/>
      <c r="F1216" s="50"/>
      <c r="G1216" s="53"/>
      <c r="H1216" s="53"/>
      <c r="I1216" s="56"/>
      <c r="J1216" s="56"/>
      <c r="K1216" s="56"/>
      <c r="L1216" s="56"/>
    </row>
    <row r="1217" spans="1:12" x14ac:dyDescent="0.25">
      <c r="A1217" s="49"/>
      <c r="B1217" s="50"/>
      <c r="C1217" s="50"/>
      <c r="D1217" s="50"/>
      <c r="E1217" s="50"/>
      <c r="F1217" s="50"/>
      <c r="G1217" s="53"/>
      <c r="H1217" s="53"/>
      <c r="I1217" s="56"/>
      <c r="J1217" s="56"/>
      <c r="K1217" s="56"/>
      <c r="L1217" s="56"/>
    </row>
    <row r="1218" spans="1:12" x14ac:dyDescent="0.25">
      <c r="A1218" s="49"/>
      <c r="B1218" s="50"/>
      <c r="C1218" s="50"/>
      <c r="D1218" s="50"/>
      <c r="E1218" s="50"/>
      <c r="F1218" s="50"/>
      <c r="G1218" s="53"/>
      <c r="H1218" s="53"/>
      <c r="I1218" s="56"/>
      <c r="J1218" s="56"/>
      <c r="K1218" s="56"/>
      <c r="L1218" s="56"/>
    </row>
    <row r="1219" spans="1:12" x14ac:dyDescent="0.25">
      <c r="A1219" s="49"/>
      <c r="B1219" s="50"/>
      <c r="C1219" s="50"/>
      <c r="D1219" s="50"/>
      <c r="E1219" s="50"/>
      <c r="F1219" s="50"/>
      <c r="G1219" s="53"/>
      <c r="H1219" s="53"/>
      <c r="I1219" s="56"/>
      <c r="J1219" s="56"/>
      <c r="K1219" s="56"/>
      <c r="L1219" s="56"/>
    </row>
    <row r="1220" spans="1:12" x14ac:dyDescent="0.25">
      <c r="A1220" s="49"/>
      <c r="B1220" s="50"/>
      <c r="C1220" s="50"/>
      <c r="D1220" s="50"/>
      <c r="E1220" s="50"/>
      <c r="F1220" s="50"/>
      <c r="G1220" s="53"/>
      <c r="H1220" s="53"/>
      <c r="I1220" s="56"/>
      <c r="J1220" s="56"/>
      <c r="K1220" s="56"/>
      <c r="L1220" s="56"/>
    </row>
    <row r="1221" spans="1:12" x14ac:dyDescent="0.25">
      <c r="A1221" s="49"/>
      <c r="B1221" s="50"/>
      <c r="C1221" s="50"/>
      <c r="D1221" s="50"/>
      <c r="E1221" s="50"/>
      <c r="F1221" s="50"/>
      <c r="G1221" s="53"/>
      <c r="H1221" s="53"/>
      <c r="I1221" s="56"/>
      <c r="J1221" s="56"/>
      <c r="K1221" s="56"/>
      <c r="L1221" s="56"/>
    </row>
    <row r="1222" spans="1:12" x14ac:dyDescent="0.25">
      <c r="A1222" s="49"/>
      <c r="B1222" s="50"/>
      <c r="C1222" s="50"/>
      <c r="D1222" s="50"/>
      <c r="E1222" s="50"/>
      <c r="F1222" s="50"/>
      <c r="G1222" s="53"/>
      <c r="H1222" s="53"/>
      <c r="I1222" s="56"/>
      <c r="J1222" s="56"/>
      <c r="K1222" s="56"/>
      <c r="L1222" s="56"/>
    </row>
    <row r="1223" spans="1:12" x14ac:dyDescent="0.25">
      <c r="A1223" s="49"/>
      <c r="B1223" s="50"/>
      <c r="C1223" s="50"/>
      <c r="D1223" s="50"/>
      <c r="E1223" s="50"/>
      <c r="F1223" s="50"/>
      <c r="G1223" s="53"/>
      <c r="H1223" s="53"/>
      <c r="I1223" s="56"/>
      <c r="J1223" s="56"/>
      <c r="K1223" s="56"/>
      <c r="L1223" s="56"/>
    </row>
    <row r="1224" spans="1:12" x14ac:dyDescent="0.25">
      <c r="A1224" s="49"/>
      <c r="B1224" s="50"/>
      <c r="C1224" s="50"/>
      <c r="D1224" s="50"/>
      <c r="E1224" s="50"/>
      <c r="F1224" s="50"/>
      <c r="G1224" s="53"/>
      <c r="H1224" s="53"/>
      <c r="I1224" s="56"/>
      <c r="J1224" s="56"/>
      <c r="K1224" s="56"/>
      <c r="L1224" s="56"/>
    </row>
    <row r="1225" spans="1:12" x14ac:dyDescent="0.25">
      <c r="A1225" s="49"/>
      <c r="B1225" s="50"/>
      <c r="C1225" s="50"/>
      <c r="D1225" s="50"/>
      <c r="E1225" s="50"/>
      <c r="F1225" s="50"/>
      <c r="G1225" s="53"/>
      <c r="H1225" s="53"/>
      <c r="I1225" s="56"/>
      <c r="J1225" s="56"/>
      <c r="K1225" s="56"/>
      <c r="L1225" s="56"/>
    </row>
    <row r="1226" spans="1:12" x14ac:dyDescent="0.25">
      <c r="A1226" s="49"/>
      <c r="B1226" s="50"/>
      <c r="C1226" s="50"/>
      <c r="D1226" s="50"/>
      <c r="E1226" s="50"/>
      <c r="F1226" s="50"/>
      <c r="G1226" s="53"/>
      <c r="H1226" s="53"/>
      <c r="I1226" s="56"/>
      <c r="J1226" s="56"/>
      <c r="K1226" s="56"/>
      <c r="L1226" s="56"/>
    </row>
    <row r="1227" spans="1:12" x14ac:dyDescent="0.25">
      <c r="A1227" s="49"/>
      <c r="B1227" s="50"/>
      <c r="C1227" s="50"/>
      <c r="D1227" s="50"/>
      <c r="E1227" s="50"/>
      <c r="F1227" s="50"/>
      <c r="G1227" s="53"/>
      <c r="H1227" s="53"/>
      <c r="I1227" s="56"/>
      <c r="J1227" s="56"/>
      <c r="K1227" s="56"/>
      <c r="L1227" s="56"/>
    </row>
    <row r="1228" spans="1:12" x14ac:dyDescent="0.25">
      <c r="A1228" s="49"/>
      <c r="B1228" s="50"/>
      <c r="C1228" s="50"/>
      <c r="D1228" s="50"/>
      <c r="E1228" s="50"/>
      <c r="F1228" s="50"/>
      <c r="G1228" s="53"/>
      <c r="H1228" s="53"/>
      <c r="I1228" s="56"/>
      <c r="J1228" s="56"/>
      <c r="K1228" s="56"/>
      <c r="L1228" s="56"/>
    </row>
    <row r="1229" spans="1:12" x14ac:dyDescent="0.25">
      <c r="A1229" s="49"/>
      <c r="B1229" s="50"/>
      <c r="C1229" s="50"/>
      <c r="D1229" s="50"/>
      <c r="E1229" s="50"/>
      <c r="F1229" s="50"/>
      <c r="G1229" s="53"/>
      <c r="H1229" s="53"/>
      <c r="I1229" s="56"/>
      <c r="J1229" s="56"/>
      <c r="K1229" s="56"/>
      <c r="L1229" s="56"/>
    </row>
    <row r="1230" spans="1:12" x14ac:dyDescent="0.25">
      <c r="A1230" s="49"/>
      <c r="B1230" s="50"/>
      <c r="C1230" s="50"/>
      <c r="D1230" s="50"/>
      <c r="E1230" s="50"/>
      <c r="F1230" s="50"/>
      <c r="G1230" s="53"/>
      <c r="H1230" s="53"/>
      <c r="I1230" s="56"/>
      <c r="J1230" s="56"/>
      <c r="K1230" s="56"/>
      <c r="L1230" s="56"/>
    </row>
    <row r="1231" spans="1:12" x14ac:dyDescent="0.25">
      <c r="A1231" s="49"/>
      <c r="B1231" s="50"/>
      <c r="C1231" s="50"/>
      <c r="D1231" s="50"/>
      <c r="E1231" s="50"/>
      <c r="F1231" s="50"/>
      <c r="G1231" s="53"/>
      <c r="H1231" s="53"/>
      <c r="I1231" s="56"/>
      <c r="J1231" s="56"/>
      <c r="K1231" s="56"/>
      <c r="L1231" s="56"/>
    </row>
    <row r="1232" spans="1:12" x14ac:dyDescent="0.25">
      <c r="A1232" s="49"/>
      <c r="B1232" s="50"/>
      <c r="C1232" s="50"/>
      <c r="D1232" s="50"/>
      <c r="E1232" s="50"/>
      <c r="F1232" s="50"/>
      <c r="G1232" s="53"/>
      <c r="H1232" s="53"/>
      <c r="I1232" s="56"/>
      <c r="J1232" s="56"/>
      <c r="K1232" s="56"/>
      <c r="L1232" s="56"/>
    </row>
    <row r="1233" spans="1:12" x14ac:dyDescent="0.25">
      <c r="A1233" s="49"/>
      <c r="B1233" s="50"/>
      <c r="C1233" s="50"/>
      <c r="D1233" s="50"/>
      <c r="E1233" s="50"/>
      <c r="F1233" s="50"/>
      <c r="G1233" s="53"/>
      <c r="H1233" s="53"/>
      <c r="I1233" s="56"/>
      <c r="J1233" s="56"/>
      <c r="K1233" s="56"/>
      <c r="L1233" s="56"/>
    </row>
    <row r="1234" spans="1:12" x14ac:dyDescent="0.25">
      <c r="A1234" s="49"/>
      <c r="B1234" s="50"/>
      <c r="C1234" s="50"/>
      <c r="D1234" s="50"/>
      <c r="E1234" s="50"/>
      <c r="F1234" s="50"/>
      <c r="G1234" s="53"/>
      <c r="H1234" s="53"/>
      <c r="I1234" s="56"/>
      <c r="J1234" s="56"/>
      <c r="K1234" s="56"/>
      <c r="L1234" s="56"/>
    </row>
    <row r="1235" spans="1:12" x14ac:dyDescent="0.25">
      <c r="A1235" s="49"/>
      <c r="B1235" s="50"/>
      <c r="C1235" s="50"/>
      <c r="D1235" s="50"/>
      <c r="E1235" s="50"/>
      <c r="F1235" s="50"/>
      <c r="G1235" s="53"/>
      <c r="H1235" s="53"/>
      <c r="I1235" s="56"/>
      <c r="J1235" s="56"/>
      <c r="K1235" s="56"/>
      <c r="L1235" s="56"/>
    </row>
    <row r="1236" spans="1:12" x14ac:dyDescent="0.25">
      <c r="A1236" s="49"/>
      <c r="B1236" s="50"/>
      <c r="C1236" s="50"/>
      <c r="D1236" s="50"/>
      <c r="E1236" s="50"/>
      <c r="F1236" s="50"/>
      <c r="G1236" s="53"/>
      <c r="H1236" s="53"/>
      <c r="I1236" s="56"/>
      <c r="J1236" s="56"/>
      <c r="K1236" s="56"/>
      <c r="L1236" s="56"/>
    </row>
    <row r="1237" spans="1:12" x14ac:dyDescent="0.25">
      <c r="A1237" s="49"/>
      <c r="B1237" s="50"/>
      <c r="C1237" s="50"/>
      <c r="D1237" s="50"/>
      <c r="E1237" s="50"/>
      <c r="F1237" s="50"/>
      <c r="G1237" s="53"/>
      <c r="H1237" s="53"/>
      <c r="I1237" s="56"/>
      <c r="J1237" s="56"/>
      <c r="K1237" s="56"/>
      <c r="L1237" s="56"/>
    </row>
    <row r="1238" spans="1:12" x14ac:dyDescent="0.25">
      <c r="A1238" s="49"/>
      <c r="B1238" s="50"/>
      <c r="C1238" s="50"/>
      <c r="D1238" s="50"/>
      <c r="E1238" s="50"/>
      <c r="F1238" s="50"/>
      <c r="G1238" s="53"/>
      <c r="H1238" s="53"/>
      <c r="I1238" s="56"/>
      <c r="J1238" s="56"/>
      <c r="K1238" s="56"/>
      <c r="L1238" s="56"/>
    </row>
    <row r="1239" spans="1:12" x14ac:dyDescent="0.25">
      <c r="A1239" s="49"/>
      <c r="B1239" s="50"/>
      <c r="C1239" s="50"/>
      <c r="D1239" s="50"/>
      <c r="E1239" s="50"/>
      <c r="F1239" s="50"/>
      <c r="G1239" s="53"/>
      <c r="H1239" s="53"/>
      <c r="I1239" s="56"/>
      <c r="J1239" s="56"/>
      <c r="K1239" s="56"/>
      <c r="L1239" s="56"/>
    </row>
    <row r="1240" spans="1:12" x14ac:dyDescent="0.25">
      <c r="A1240" s="49"/>
      <c r="B1240" s="50"/>
      <c r="C1240" s="50"/>
      <c r="D1240" s="50"/>
      <c r="E1240" s="50"/>
      <c r="F1240" s="50"/>
      <c r="G1240" s="53"/>
      <c r="H1240" s="53"/>
      <c r="I1240" s="56"/>
      <c r="J1240" s="56"/>
      <c r="K1240" s="56"/>
      <c r="L1240" s="56"/>
    </row>
    <row r="1241" spans="1:12" x14ac:dyDescent="0.25">
      <c r="A1241" s="49"/>
      <c r="B1241" s="50"/>
      <c r="C1241" s="50"/>
      <c r="D1241" s="50"/>
      <c r="E1241" s="50"/>
      <c r="F1241" s="50"/>
      <c r="G1241" s="53"/>
      <c r="H1241" s="53"/>
      <c r="I1241" s="56"/>
      <c r="J1241" s="56"/>
      <c r="K1241" s="56"/>
      <c r="L1241" s="56"/>
    </row>
    <row r="1242" spans="1:12" x14ac:dyDescent="0.25">
      <c r="A1242" s="49"/>
      <c r="B1242" s="50"/>
      <c r="C1242" s="50"/>
      <c r="D1242" s="50"/>
      <c r="E1242" s="50"/>
      <c r="F1242" s="50"/>
      <c r="G1242" s="53"/>
      <c r="H1242" s="53"/>
      <c r="I1242" s="56"/>
      <c r="J1242" s="56"/>
      <c r="K1242" s="56"/>
      <c r="L1242" s="56"/>
    </row>
    <row r="1243" spans="1:12" x14ac:dyDescent="0.25">
      <c r="A1243" s="49"/>
      <c r="B1243" s="50"/>
      <c r="C1243" s="50"/>
      <c r="D1243" s="50"/>
      <c r="E1243" s="50"/>
      <c r="F1243" s="50"/>
      <c r="G1243" s="53"/>
      <c r="H1243" s="53"/>
      <c r="I1243" s="56"/>
      <c r="J1243" s="56"/>
      <c r="K1243" s="56"/>
      <c r="L1243" s="56"/>
    </row>
    <row r="1244" spans="1:12" x14ac:dyDescent="0.25">
      <c r="A1244" s="49"/>
      <c r="B1244" s="50"/>
      <c r="C1244" s="50"/>
      <c r="D1244" s="50"/>
      <c r="E1244" s="50"/>
      <c r="F1244" s="50"/>
      <c r="G1244" s="53"/>
      <c r="H1244" s="53"/>
      <c r="I1244" s="56"/>
      <c r="J1244" s="56"/>
      <c r="K1244" s="56"/>
      <c r="L1244" s="56"/>
    </row>
    <row r="1245" spans="1:12" x14ac:dyDescent="0.25">
      <c r="A1245" s="49"/>
      <c r="B1245" s="50"/>
      <c r="C1245" s="50"/>
      <c r="D1245" s="50"/>
      <c r="E1245" s="50"/>
      <c r="F1245" s="50"/>
      <c r="G1245" s="53"/>
      <c r="H1245" s="53"/>
      <c r="I1245" s="56"/>
      <c r="J1245" s="56"/>
      <c r="K1245" s="56"/>
      <c r="L1245" s="56"/>
    </row>
    <row r="1246" spans="1:12" x14ac:dyDescent="0.25">
      <c r="A1246" s="49"/>
      <c r="B1246" s="50"/>
      <c r="C1246" s="50"/>
      <c r="D1246" s="50"/>
      <c r="E1246" s="50"/>
      <c r="F1246" s="50"/>
      <c r="G1246" s="53"/>
      <c r="H1246" s="53"/>
      <c r="I1246" s="56"/>
      <c r="J1246" s="56"/>
      <c r="K1246" s="56"/>
      <c r="L1246" s="56"/>
    </row>
    <row r="1247" spans="1:12" x14ac:dyDescent="0.25">
      <c r="A1247" s="49"/>
      <c r="B1247" s="50"/>
      <c r="C1247" s="50"/>
      <c r="D1247" s="50"/>
      <c r="E1247" s="50"/>
      <c r="F1247" s="50"/>
      <c r="G1247" s="53"/>
      <c r="H1247" s="53"/>
      <c r="I1247" s="56"/>
      <c r="J1247" s="56"/>
      <c r="K1247" s="56"/>
      <c r="L1247" s="56"/>
    </row>
    <row r="1248" spans="1:12" x14ac:dyDescent="0.25">
      <c r="A1248" s="49"/>
      <c r="B1248" s="50"/>
      <c r="C1248" s="50"/>
      <c r="D1248" s="50"/>
      <c r="E1248" s="50"/>
      <c r="F1248" s="50"/>
      <c r="G1248" s="53"/>
      <c r="H1248" s="53"/>
      <c r="I1248" s="56"/>
      <c r="J1248" s="56"/>
      <c r="K1248" s="56"/>
      <c r="L1248" s="56"/>
    </row>
    <row r="1249" spans="1:12" x14ac:dyDescent="0.25">
      <c r="A1249" s="49"/>
      <c r="B1249" s="50"/>
      <c r="C1249" s="50"/>
      <c r="D1249" s="50"/>
      <c r="E1249" s="50"/>
      <c r="F1249" s="50"/>
      <c r="G1249" s="53"/>
      <c r="H1249" s="53"/>
      <c r="I1249" s="56"/>
      <c r="J1249" s="56"/>
      <c r="K1249" s="56"/>
      <c r="L1249" s="56"/>
    </row>
    <row r="1250" spans="1:12" x14ac:dyDescent="0.25">
      <c r="A1250" s="49"/>
      <c r="B1250" s="50"/>
      <c r="C1250" s="50"/>
      <c r="D1250" s="50"/>
      <c r="E1250" s="50"/>
      <c r="F1250" s="50"/>
      <c r="G1250" s="53"/>
      <c r="H1250" s="53"/>
      <c r="I1250" s="56"/>
      <c r="J1250" s="56"/>
      <c r="K1250" s="56"/>
      <c r="L1250" s="56"/>
    </row>
    <row r="1251" spans="1:12" x14ac:dyDescent="0.25">
      <c r="A1251" s="49"/>
      <c r="B1251" s="50"/>
      <c r="C1251" s="50"/>
      <c r="D1251" s="50"/>
      <c r="E1251" s="50"/>
      <c r="F1251" s="50"/>
      <c r="G1251" s="53"/>
      <c r="H1251" s="53"/>
      <c r="I1251" s="56"/>
      <c r="J1251" s="56"/>
      <c r="K1251" s="56"/>
      <c r="L1251" s="56"/>
    </row>
    <row r="1252" spans="1:12" x14ac:dyDescent="0.25">
      <c r="A1252" s="49"/>
      <c r="B1252" s="50"/>
      <c r="C1252" s="50"/>
      <c r="D1252" s="50"/>
      <c r="E1252" s="50"/>
      <c r="F1252" s="50"/>
      <c r="G1252" s="53"/>
      <c r="H1252" s="53"/>
      <c r="I1252" s="56"/>
      <c r="J1252" s="56"/>
      <c r="K1252" s="56"/>
      <c r="L1252" s="56"/>
    </row>
    <row r="1253" spans="1:12" x14ac:dyDescent="0.25">
      <c r="A1253" s="49"/>
      <c r="B1253" s="50"/>
      <c r="C1253" s="50"/>
      <c r="D1253" s="50"/>
      <c r="E1253" s="50"/>
      <c r="F1253" s="50"/>
      <c r="G1253" s="53"/>
      <c r="H1253" s="53"/>
      <c r="I1253" s="56"/>
      <c r="J1253" s="56"/>
      <c r="K1253" s="56"/>
      <c r="L1253" s="56"/>
    </row>
    <row r="1254" spans="1:12" x14ac:dyDescent="0.25">
      <c r="A1254" s="49"/>
      <c r="B1254" s="50"/>
      <c r="C1254" s="50"/>
      <c r="D1254" s="50"/>
      <c r="E1254" s="50"/>
      <c r="F1254" s="50"/>
      <c r="G1254" s="53"/>
      <c r="H1254" s="53"/>
      <c r="I1254" s="56"/>
      <c r="J1254" s="56"/>
      <c r="K1254" s="56"/>
      <c r="L1254" s="56"/>
    </row>
    <row r="1255" spans="1:12" x14ac:dyDescent="0.25">
      <c r="A1255" s="49"/>
      <c r="B1255" s="50"/>
      <c r="C1255" s="50"/>
      <c r="D1255" s="50"/>
      <c r="E1255" s="50"/>
      <c r="F1255" s="50"/>
      <c r="G1255" s="53"/>
      <c r="H1255" s="53"/>
      <c r="I1255" s="56"/>
      <c r="J1255" s="56"/>
      <c r="K1255" s="56"/>
      <c r="L1255" s="56"/>
    </row>
    <row r="1256" spans="1:12" x14ac:dyDescent="0.25">
      <c r="A1256" s="49"/>
      <c r="B1256" s="50"/>
      <c r="C1256" s="50"/>
      <c r="D1256" s="50"/>
      <c r="E1256" s="50"/>
      <c r="F1256" s="50"/>
      <c r="G1256" s="53"/>
      <c r="H1256" s="53"/>
      <c r="I1256" s="56"/>
      <c r="J1256" s="56"/>
      <c r="K1256" s="56"/>
      <c r="L1256" s="56"/>
    </row>
    <row r="1257" spans="1:12" x14ac:dyDescent="0.25">
      <c r="A1257" s="49"/>
      <c r="B1257" s="50"/>
      <c r="C1257" s="50"/>
      <c r="D1257" s="50"/>
      <c r="E1257" s="50"/>
      <c r="F1257" s="50"/>
      <c r="G1257" s="53"/>
      <c r="H1257" s="53"/>
      <c r="I1257" s="56"/>
      <c r="J1257" s="56"/>
      <c r="K1257" s="56"/>
      <c r="L1257" s="56"/>
    </row>
    <row r="1258" spans="1:12" x14ac:dyDescent="0.25">
      <c r="A1258" s="49"/>
      <c r="B1258" s="50"/>
      <c r="C1258" s="50"/>
      <c r="D1258" s="50"/>
      <c r="E1258" s="50"/>
      <c r="F1258" s="50"/>
      <c r="G1258" s="53"/>
      <c r="H1258" s="53"/>
      <c r="I1258" s="56"/>
      <c r="J1258" s="56"/>
      <c r="K1258" s="56"/>
      <c r="L1258" s="56"/>
    </row>
    <row r="1259" spans="1:12" x14ac:dyDescent="0.25">
      <c r="A1259" s="49"/>
      <c r="B1259" s="50"/>
      <c r="C1259" s="50"/>
      <c r="D1259" s="50"/>
      <c r="E1259" s="50"/>
      <c r="F1259" s="50"/>
      <c r="G1259" s="53"/>
      <c r="H1259" s="53"/>
      <c r="I1259" s="56"/>
      <c r="J1259" s="56"/>
      <c r="K1259" s="56"/>
      <c r="L1259" s="56"/>
    </row>
    <row r="1260" spans="1:12" x14ac:dyDescent="0.25">
      <c r="A1260" s="49"/>
      <c r="B1260" s="50"/>
      <c r="C1260" s="50"/>
      <c r="D1260" s="50"/>
      <c r="E1260" s="50"/>
      <c r="F1260" s="50"/>
      <c r="G1260" s="53"/>
      <c r="H1260" s="53"/>
      <c r="I1260" s="56"/>
      <c r="J1260" s="56"/>
      <c r="K1260" s="56"/>
      <c r="L1260" s="56"/>
    </row>
    <row r="1261" spans="1:12" x14ac:dyDescent="0.25">
      <c r="A1261" s="49"/>
      <c r="B1261" s="50"/>
      <c r="C1261" s="50"/>
      <c r="D1261" s="50"/>
      <c r="E1261" s="50"/>
      <c r="F1261" s="50"/>
      <c r="G1261" s="53"/>
      <c r="H1261" s="53"/>
      <c r="I1261" s="56"/>
      <c r="J1261" s="56"/>
      <c r="K1261" s="56"/>
      <c r="L1261" s="56"/>
    </row>
    <row r="1262" spans="1:12" x14ac:dyDescent="0.25">
      <c r="A1262" s="49"/>
      <c r="B1262" s="50"/>
      <c r="C1262" s="50"/>
      <c r="D1262" s="50"/>
      <c r="E1262" s="50"/>
      <c r="F1262" s="50"/>
      <c r="G1262" s="53"/>
      <c r="H1262" s="53"/>
      <c r="I1262" s="56"/>
      <c r="J1262" s="56"/>
      <c r="K1262" s="56"/>
      <c r="L1262" s="56"/>
    </row>
    <row r="1263" spans="1:12" x14ac:dyDescent="0.25">
      <c r="A1263" s="49"/>
      <c r="B1263" s="50"/>
      <c r="C1263" s="50"/>
      <c r="D1263" s="50"/>
      <c r="E1263" s="50"/>
      <c r="F1263" s="50"/>
      <c r="G1263" s="53"/>
      <c r="H1263" s="53"/>
      <c r="I1263" s="56"/>
      <c r="J1263" s="56"/>
      <c r="K1263" s="56"/>
      <c r="L1263" s="56"/>
    </row>
    <row r="1264" spans="1:12" x14ac:dyDescent="0.25">
      <c r="A1264" s="49"/>
      <c r="B1264" s="50"/>
      <c r="C1264" s="50"/>
      <c r="D1264" s="50"/>
      <c r="E1264" s="50"/>
      <c r="F1264" s="50"/>
      <c r="G1264" s="53"/>
      <c r="H1264" s="53"/>
      <c r="I1264" s="56"/>
      <c r="J1264" s="56"/>
      <c r="K1264" s="56"/>
      <c r="L1264" s="56"/>
    </row>
    <row r="1265" spans="1:12" x14ac:dyDescent="0.25">
      <c r="A1265" s="49"/>
      <c r="B1265" s="50"/>
      <c r="C1265" s="50"/>
      <c r="D1265" s="50"/>
      <c r="E1265" s="50"/>
      <c r="F1265" s="50"/>
      <c r="G1265" s="53"/>
      <c r="H1265" s="53"/>
      <c r="I1265" s="56"/>
      <c r="J1265" s="56"/>
      <c r="K1265" s="56"/>
      <c r="L1265" s="56"/>
    </row>
    <row r="1266" spans="1:12" x14ac:dyDescent="0.25">
      <c r="A1266" s="49"/>
      <c r="B1266" s="50"/>
      <c r="C1266" s="50"/>
      <c r="D1266" s="50"/>
      <c r="E1266" s="50"/>
      <c r="F1266" s="50"/>
      <c r="G1266" s="53"/>
      <c r="H1266" s="53"/>
      <c r="I1266" s="56"/>
      <c r="J1266" s="56"/>
      <c r="K1266" s="56"/>
      <c r="L1266" s="56"/>
    </row>
    <row r="1267" spans="1:12" x14ac:dyDescent="0.25">
      <c r="A1267" s="49"/>
      <c r="B1267" s="50"/>
      <c r="C1267" s="50"/>
      <c r="D1267" s="50"/>
      <c r="E1267" s="50"/>
      <c r="F1267" s="50"/>
      <c r="G1267" s="53"/>
      <c r="H1267" s="53"/>
      <c r="I1267" s="56"/>
      <c r="J1267" s="56"/>
      <c r="K1267" s="56"/>
      <c r="L1267" s="56"/>
    </row>
    <row r="1268" spans="1:12" x14ac:dyDescent="0.25">
      <c r="A1268" s="49"/>
      <c r="B1268" s="50"/>
      <c r="C1268" s="50"/>
      <c r="D1268" s="50"/>
      <c r="E1268" s="50"/>
      <c r="F1268" s="50"/>
      <c r="G1268" s="53"/>
      <c r="H1268" s="53"/>
      <c r="I1268" s="56"/>
      <c r="J1268" s="56"/>
      <c r="K1268" s="56"/>
      <c r="L1268" s="56"/>
    </row>
    <row r="1269" spans="1:12" x14ac:dyDescent="0.25">
      <c r="A1269" s="49"/>
      <c r="B1269" s="50"/>
      <c r="C1269" s="50"/>
      <c r="D1269" s="50"/>
      <c r="E1269" s="50"/>
      <c r="F1269" s="50"/>
      <c r="G1269" s="53"/>
      <c r="H1269" s="53"/>
      <c r="I1269" s="56"/>
      <c r="J1269" s="56"/>
      <c r="K1269" s="56"/>
      <c r="L1269" s="56"/>
    </row>
    <row r="1270" spans="1:12" x14ac:dyDescent="0.25">
      <c r="A1270" s="49"/>
      <c r="B1270" s="50"/>
      <c r="C1270" s="50"/>
      <c r="D1270" s="50"/>
      <c r="E1270" s="50"/>
      <c r="F1270" s="50"/>
      <c r="G1270" s="53"/>
      <c r="H1270" s="53"/>
      <c r="I1270" s="56"/>
      <c r="J1270" s="56"/>
      <c r="K1270" s="56"/>
      <c r="L1270" s="56"/>
    </row>
    <row r="1271" spans="1:12" x14ac:dyDescent="0.25">
      <c r="A1271" s="49"/>
      <c r="B1271" s="50"/>
      <c r="C1271" s="50"/>
      <c r="D1271" s="50"/>
      <c r="E1271" s="50"/>
      <c r="F1271" s="50"/>
      <c r="G1271" s="53"/>
      <c r="H1271" s="53"/>
      <c r="I1271" s="56"/>
      <c r="J1271" s="56"/>
      <c r="K1271" s="56"/>
      <c r="L1271" s="56"/>
    </row>
    <row r="1272" spans="1:12" x14ac:dyDescent="0.25">
      <c r="A1272" s="49"/>
      <c r="B1272" s="50"/>
      <c r="C1272" s="50"/>
      <c r="D1272" s="50"/>
      <c r="E1272" s="50"/>
      <c r="F1272" s="50"/>
      <c r="G1272" s="53"/>
      <c r="H1272" s="53"/>
      <c r="I1272" s="56"/>
      <c r="J1272" s="56"/>
      <c r="K1272" s="56"/>
      <c r="L1272" s="56"/>
    </row>
    <row r="1273" spans="1:12" x14ac:dyDescent="0.25">
      <c r="A1273" s="49"/>
      <c r="B1273" s="50"/>
      <c r="C1273" s="50"/>
      <c r="D1273" s="50"/>
      <c r="E1273" s="50"/>
      <c r="F1273" s="50"/>
      <c r="G1273" s="53"/>
      <c r="H1273" s="53"/>
      <c r="I1273" s="56"/>
      <c r="J1273" s="56"/>
      <c r="K1273" s="56"/>
      <c r="L1273" s="56"/>
    </row>
    <row r="1274" spans="1:12" x14ac:dyDescent="0.25">
      <c r="A1274" s="49"/>
      <c r="B1274" s="50"/>
      <c r="C1274" s="50"/>
      <c r="D1274" s="50"/>
      <c r="E1274" s="50"/>
      <c r="F1274" s="50"/>
      <c r="G1274" s="53"/>
      <c r="H1274" s="53"/>
      <c r="I1274" s="56"/>
      <c r="J1274" s="56"/>
      <c r="K1274" s="56"/>
      <c r="L1274" s="56"/>
    </row>
    <row r="1275" spans="1:12" x14ac:dyDescent="0.25">
      <c r="A1275" s="49"/>
      <c r="B1275" s="50"/>
      <c r="C1275" s="50"/>
      <c r="D1275" s="50"/>
      <c r="E1275" s="50"/>
      <c r="F1275" s="50"/>
      <c r="G1275" s="53"/>
      <c r="H1275" s="53"/>
      <c r="I1275" s="56"/>
      <c r="J1275" s="56"/>
      <c r="K1275" s="56"/>
      <c r="L1275" s="56"/>
    </row>
    <row r="1276" spans="1:12" x14ac:dyDescent="0.25">
      <c r="A1276" s="49"/>
      <c r="B1276" s="50"/>
      <c r="C1276" s="50"/>
      <c r="D1276" s="50"/>
      <c r="E1276" s="50"/>
      <c r="F1276" s="50"/>
      <c r="G1276" s="53"/>
      <c r="H1276" s="53"/>
      <c r="I1276" s="56"/>
      <c r="J1276" s="56"/>
      <c r="K1276" s="56"/>
      <c r="L1276" s="56"/>
    </row>
    <row r="1277" spans="1:12" x14ac:dyDescent="0.25">
      <c r="A1277" s="49"/>
      <c r="B1277" s="50"/>
      <c r="C1277" s="50"/>
      <c r="D1277" s="50"/>
      <c r="E1277" s="50"/>
      <c r="F1277" s="50"/>
      <c r="G1277" s="53"/>
      <c r="H1277" s="53"/>
      <c r="I1277" s="56"/>
      <c r="J1277" s="56"/>
      <c r="K1277" s="56"/>
      <c r="L1277" s="56"/>
    </row>
    <row r="1278" spans="1:12" x14ac:dyDescent="0.25">
      <c r="A1278" s="49"/>
      <c r="B1278" s="50"/>
      <c r="C1278" s="50"/>
      <c r="D1278" s="50"/>
      <c r="E1278" s="50"/>
      <c r="F1278" s="50"/>
      <c r="G1278" s="53"/>
      <c r="H1278" s="53"/>
      <c r="I1278" s="56"/>
      <c r="J1278" s="56"/>
      <c r="K1278" s="56"/>
      <c r="L1278" s="56"/>
    </row>
    <row r="1279" spans="1:12" x14ac:dyDescent="0.25">
      <c r="A1279" s="49"/>
      <c r="B1279" s="50"/>
      <c r="C1279" s="50"/>
      <c r="D1279" s="50"/>
      <c r="E1279" s="50"/>
      <c r="F1279" s="50"/>
      <c r="G1279" s="53"/>
      <c r="H1279" s="53"/>
      <c r="I1279" s="56"/>
      <c r="J1279" s="56"/>
      <c r="K1279" s="56"/>
      <c r="L1279" s="56"/>
    </row>
    <row r="1280" spans="1:12" x14ac:dyDescent="0.25">
      <c r="A1280" s="49"/>
      <c r="B1280" s="50"/>
      <c r="C1280" s="50"/>
      <c r="D1280" s="50"/>
      <c r="E1280" s="50"/>
      <c r="F1280" s="50"/>
      <c r="G1280" s="53"/>
      <c r="H1280" s="53"/>
      <c r="I1280" s="56"/>
      <c r="J1280" s="56"/>
      <c r="K1280" s="56"/>
      <c r="L1280" s="56"/>
    </row>
    <row r="1281" spans="1:12" x14ac:dyDescent="0.25">
      <c r="A1281" s="49"/>
      <c r="B1281" s="50"/>
      <c r="C1281" s="50"/>
      <c r="D1281" s="50"/>
      <c r="E1281" s="50"/>
      <c r="F1281" s="50"/>
      <c r="G1281" s="53"/>
      <c r="H1281" s="53"/>
      <c r="I1281" s="56"/>
      <c r="J1281" s="56"/>
      <c r="K1281" s="56"/>
      <c r="L1281" s="56"/>
    </row>
    <row r="1282" spans="1:12" x14ac:dyDescent="0.25">
      <c r="A1282" s="49"/>
      <c r="B1282" s="50"/>
      <c r="C1282" s="50"/>
      <c r="D1282" s="50"/>
      <c r="E1282" s="50"/>
      <c r="F1282" s="50"/>
      <c r="G1282" s="53"/>
      <c r="H1282" s="53"/>
      <c r="I1282" s="56"/>
      <c r="J1282" s="56"/>
      <c r="K1282" s="56"/>
      <c r="L1282" s="56"/>
    </row>
    <row r="1283" spans="1:12" x14ac:dyDescent="0.25">
      <c r="A1283" s="49"/>
      <c r="B1283" s="50"/>
      <c r="C1283" s="50"/>
      <c r="D1283" s="50"/>
      <c r="E1283" s="50"/>
      <c r="F1283" s="50"/>
      <c r="G1283" s="53"/>
      <c r="H1283" s="53"/>
      <c r="I1283" s="56"/>
      <c r="J1283" s="56"/>
      <c r="K1283" s="56"/>
      <c r="L1283" s="56"/>
    </row>
    <row r="1284" spans="1:12" x14ac:dyDescent="0.25">
      <c r="A1284" s="49"/>
      <c r="B1284" s="50"/>
      <c r="C1284" s="50"/>
      <c r="D1284" s="50"/>
      <c r="E1284" s="50"/>
      <c r="F1284" s="50"/>
      <c r="G1284" s="53"/>
      <c r="H1284" s="53"/>
      <c r="I1284" s="56"/>
      <c r="J1284" s="56"/>
      <c r="K1284" s="56"/>
      <c r="L1284" s="56"/>
    </row>
    <row r="1285" spans="1:12" x14ac:dyDescent="0.25">
      <c r="A1285" s="49"/>
      <c r="B1285" s="50"/>
      <c r="C1285" s="50"/>
      <c r="D1285" s="50"/>
      <c r="E1285" s="50"/>
      <c r="F1285" s="50"/>
      <c r="G1285" s="53"/>
      <c r="H1285" s="53"/>
      <c r="I1285" s="56"/>
      <c r="J1285" s="56"/>
      <c r="K1285" s="56"/>
      <c r="L1285" s="56"/>
    </row>
    <row r="1286" spans="1:12" x14ac:dyDescent="0.25">
      <c r="A1286" s="49"/>
      <c r="B1286" s="50"/>
      <c r="C1286" s="50"/>
      <c r="D1286" s="50"/>
      <c r="E1286" s="50"/>
      <c r="F1286" s="50"/>
      <c r="G1286" s="53"/>
      <c r="H1286" s="53"/>
      <c r="I1286" s="56"/>
      <c r="J1286" s="56"/>
      <c r="K1286" s="56"/>
      <c r="L1286" s="56"/>
    </row>
    <row r="1287" spans="1:12" x14ac:dyDescent="0.25">
      <c r="A1287" s="49"/>
      <c r="B1287" s="50"/>
      <c r="C1287" s="50"/>
      <c r="D1287" s="50"/>
      <c r="E1287" s="50"/>
      <c r="F1287" s="50"/>
      <c r="G1287" s="53"/>
      <c r="H1287" s="53"/>
      <c r="I1287" s="56"/>
      <c r="J1287" s="56"/>
      <c r="K1287" s="56"/>
      <c r="L1287" s="56"/>
    </row>
    <row r="1288" spans="1:12" x14ac:dyDescent="0.25">
      <c r="A1288" s="49"/>
      <c r="B1288" s="50"/>
      <c r="C1288" s="50"/>
      <c r="D1288" s="50"/>
      <c r="E1288" s="50"/>
      <c r="F1288" s="50"/>
      <c r="G1288" s="53"/>
      <c r="H1288" s="53"/>
      <c r="I1288" s="56"/>
      <c r="J1288" s="56"/>
      <c r="K1288" s="56"/>
      <c r="L1288" s="56"/>
    </row>
    <row r="1289" spans="1:12" x14ac:dyDescent="0.25">
      <c r="A1289" s="49"/>
      <c r="B1289" s="50"/>
      <c r="C1289" s="50"/>
      <c r="D1289" s="50"/>
      <c r="E1289" s="50"/>
      <c r="F1289" s="50"/>
      <c r="G1289" s="53"/>
      <c r="H1289" s="53"/>
      <c r="I1289" s="56"/>
      <c r="J1289" s="56"/>
      <c r="K1289" s="56"/>
      <c r="L1289" s="56"/>
    </row>
    <row r="1290" spans="1:12" x14ac:dyDescent="0.25">
      <c r="A1290" s="49"/>
      <c r="B1290" s="50"/>
      <c r="C1290" s="50"/>
      <c r="D1290" s="50"/>
      <c r="E1290" s="50"/>
      <c r="F1290" s="50"/>
      <c r="G1290" s="53"/>
      <c r="H1290" s="53"/>
      <c r="I1290" s="56"/>
      <c r="J1290" s="56"/>
      <c r="K1290" s="56"/>
      <c r="L1290" s="56"/>
    </row>
    <row r="1291" spans="1:12" x14ac:dyDescent="0.25">
      <c r="A1291" s="49"/>
      <c r="B1291" s="50"/>
      <c r="C1291" s="50"/>
      <c r="D1291" s="50"/>
      <c r="E1291" s="50"/>
      <c r="F1291" s="50"/>
      <c r="G1291" s="53"/>
      <c r="H1291" s="53"/>
      <c r="I1291" s="56"/>
      <c r="J1291" s="56"/>
      <c r="K1291" s="56"/>
      <c r="L1291" s="56"/>
    </row>
    <row r="1292" spans="1:12" x14ac:dyDescent="0.25">
      <c r="A1292" s="49"/>
      <c r="B1292" s="50"/>
      <c r="C1292" s="50"/>
      <c r="D1292" s="50"/>
      <c r="E1292" s="50"/>
      <c r="F1292" s="50"/>
      <c r="G1292" s="53"/>
      <c r="H1292" s="53"/>
      <c r="I1292" s="56"/>
      <c r="J1292" s="56"/>
      <c r="K1292" s="56"/>
      <c r="L1292" s="56"/>
    </row>
    <row r="1293" spans="1:12" x14ac:dyDescent="0.25">
      <c r="A1293" s="49"/>
      <c r="B1293" s="50"/>
      <c r="C1293" s="50"/>
      <c r="D1293" s="50"/>
      <c r="E1293" s="50"/>
      <c r="F1293" s="50"/>
      <c r="G1293" s="53"/>
      <c r="H1293" s="53"/>
      <c r="I1293" s="56"/>
      <c r="J1293" s="56"/>
      <c r="K1293" s="56"/>
      <c r="L1293" s="56"/>
    </row>
    <row r="1294" spans="1:12" x14ac:dyDescent="0.25">
      <c r="A1294" s="49"/>
      <c r="B1294" s="50"/>
      <c r="C1294" s="50"/>
      <c r="D1294" s="50"/>
      <c r="E1294" s="50"/>
      <c r="F1294" s="50"/>
      <c r="G1294" s="53"/>
      <c r="H1294" s="53"/>
      <c r="I1294" s="56"/>
      <c r="J1294" s="56"/>
      <c r="K1294" s="56"/>
      <c r="L1294" s="56"/>
    </row>
    <row r="1295" spans="1:12" x14ac:dyDescent="0.25">
      <c r="A1295" s="49"/>
      <c r="B1295" s="50"/>
      <c r="C1295" s="50"/>
      <c r="D1295" s="50"/>
      <c r="E1295" s="50"/>
      <c r="F1295" s="50"/>
      <c r="G1295" s="53"/>
      <c r="H1295" s="53"/>
      <c r="I1295" s="56"/>
      <c r="J1295" s="56"/>
      <c r="K1295" s="56"/>
      <c r="L1295" s="56"/>
    </row>
    <row r="1296" spans="1:12" x14ac:dyDescent="0.25">
      <c r="A1296" s="49"/>
      <c r="B1296" s="50"/>
      <c r="C1296" s="50"/>
      <c r="D1296" s="50"/>
      <c r="E1296" s="50"/>
      <c r="F1296" s="50"/>
      <c r="G1296" s="53"/>
      <c r="H1296" s="53"/>
      <c r="I1296" s="56"/>
      <c r="J1296" s="56"/>
      <c r="K1296" s="56"/>
      <c r="L1296" s="56"/>
    </row>
    <row r="1297" spans="1:12" x14ac:dyDescent="0.25">
      <c r="A1297" s="49"/>
      <c r="B1297" s="50"/>
      <c r="C1297" s="50"/>
      <c r="D1297" s="50"/>
      <c r="E1297" s="50"/>
      <c r="F1297" s="50"/>
      <c r="G1297" s="53"/>
      <c r="H1297" s="53"/>
      <c r="I1297" s="56"/>
      <c r="J1297" s="56"/>
      <c r="K1297" s="56"/>
      <c r="L1297" s="56"/>
    </row>
    <row r="1298" spans="1:12" x14ac:dyDescent="0.25">
      <c r="A1298" s="49"/>
      <c r="B1298" s="50"/>
      <c r="C1298" s="50"/>
      <c r="D1298" s="50"/>
      <c r="E1298" s="50"/>
      <c r="F1298" s="50"/>
      <c r="G1298" s="53"/>
      <c r="H1298" s="53"/>
      <c r="I1298" s="56"/>
      <c r="J1298" s="56"/>
      <c r="K1298" s="56"/>
      <c r="L1298" s="56"/>
    </row>
    <row r="1299" spans="1:12" x14ac:dyDescent="0.25">
      <c r="A1299" s="49"/>
      <c r="B1299" s="50"/>
      <c r="C1299" s="50"/>
      <c r="D1299" s="50"/>
      <c r="E1299" s="50"/>
      <c r="F1299" s="50"/>
      <c r="G1299" s="53"/>
      <c r="H1299" s="53"/>
      <c r="I1299" s="56"/>
      <c r="J1299" s="56"/>
      <c r="K1299" s="56"/>
      <c r="L1299" s="56"/>
    </row>
    <row r="1300" spans="1:12" x14ac:dyDescent="0.25">
      <c r="A1300" s="49"/>
      <c r="B1300" s="50"/>
      <c r="C1300" s="50"/>
      <c r="D1300" s="50"/>
      <c r="E1300" s="50"/>
      <c r="F1300" s="50"/>
      <c r="G1300" s="53"/>
      <c r="H1300" s="53"/>
      <c r="I1300" s="56"/>
      <c r="J1300" s="56"/>
      <c r="K1300" s="56"/>
      <c r="L1300" s="56"/>
    </row>
    <row r="1301" spans="1:12" x14ac:dyDescent="0.25">
      <c r="A1301" s="49"/>
      <c r="B1301" s="50"/>
      <c r="C1301" s="50"/>
      <c r="D1301" s="50"/>
      <c r="E1301" s="50"/>
      <c r="F1301" s="50"/>
      <c r="G1301" s="53"/>
      <c r="H1301" s="53"/>
      <c r="I1301" s="56"/>
      <c r="J1301" s="56"/>
      <c r="K1301" s="56"/>
      <c r="L1301" s="56"/>
    </row>
    <row r="1302" spans="1:12" x14ac:dyDescent="0.25">
      <c r="A1302" s="49"/>
      <c r="B1302" s="50"/>
      <c r="C1302" s="50"/>
      <c r="D1302" s="50"/>
      <c r="E1302" s="50"/>
      <c r="F1302" s="50"/>
      <c r="G1302" s="53"/>
      <c r="H1302" s="53"/>
      <c r="I1302" s="56"/>
      <c r="J1302" s="56"/>
      <c r="K1302" s="56"/>
      <c r="L1302" s="56"/>
    </row>
    <row r="1303" spans="1:12" x14ac:dyDescent="0.25">
      <c r="A1303" s="49"/>
      <c r="B1303" s="50"/>
      <c r="C1303" s="50"/>
      <c r="D1303" s="50"/>
      <c r="E1303" s="50"/>
      <c r="F1303" s="50"/>
      <c r="G1303" s="53"/>
      <c r="H1303" s="53"/>
      <c r="I1303" s="56"/>
      <c r="J1303" s="56"/>
      <c r="K1303" s="56"/>
      <c r="L1303" s="56"/>
    </row>
    <row r="1304" spans="1:12" x14ac:dyDescent="0.25">
      <c r="A1304" s="49"/>
      <c r="B1304" s="50"/>
      <c r="C1304" s="50"/>
      <c r="D1304" s="50"/>
      <c r="E1304" s="50"/>
      <c r="F1304" s="50"/>
      <c r="G1304" s="53"/>
      <c r="H1304" s="53"/>
      <c r="I1304" s="56"/>
      <c r="J1304" s="56"/>
      <c r="K1304" s="56"/>
      <c r="L1304" s="56"/>
    </row>
    <row r="1305" spans="1:12" x14ac:dyDescent="0.25">
      <c r="A1305" s="49"/>
      <c r="B1305" s="50"/>
      <c r="C1305" s="50"/>
      <c r="D1305" s="50"/>
      <c r="E1305" s="50"/>
      <c r="F1305" s="50"/>
      <c r="G1305" s="53"/>
      <c r="H1305" s="53"/>
      <c r="I1305" s="56"/>
      <c r="J1305" s="56"/>
      <c r="K1305" s="56"/>
      <c r="L1305" s="56"/>
    </row>
    <row r="1306" spans="1:12" x14ac:dyDescent="0.25">
      <c r="A1306" s="49"/>
      <c r="B1306" s="50"/>
      <c r="C1306" s="50"/>
      <c r="D1306" s="50"/>
      <c r="E1306" s="50"/>
      <c r="F1306" s="50"/>
      <c r="G1306" s="53"/>
      <c r="H1306" s="53"/>
      <c r="I1306" s="56"/>
      <c r="J1306" s="56"/>
      <c r="K1306" s="56"/>
      <c r="L1306" s="56"/>
    </row>
    <row r="1307" spans="1:12" x14ac:dyDescent="0.25">
      <c r="A1307" s="49"/>
      <c r="B1307" s="50"/>
      <c r="C1307" s="50"/>
      <c r="D1307" s="50"/>
      <c r="E1307" s="50"/>
      <c r="F1307" s="50"/>
      <c r="G1307" s="53"/>
      <c r="H1307" s="53"/>
      <c r="I1307" s="56"/>
      <c r="J1307" s="56"/>
      <c r="K1307" s="56"/>
      <c r="L1307" s="56"/>
    </row>
    <row r="1308" spans="1:12" x14ac:dyDescent="0.25">
      <c r="A1308" s="49"/>
      <c r="B1308" s="50"/>
      <c r="C1308" s="50"/>
      <c r="D1308" s="50"/>
      <c r="E1308" s="50"/>
      <c r="F1308" s="50"/>
      <c r="G1308" s="53"/>
      <c r="H1308" s="53"/>
      <c r="I1308" s="56"/>
      <c r="J1308" s="56"/>
      <c r="K1308" s="56"/>
      <c r="L1308" s="56"/>
    </row>
    <row r="1309" spans="1:12" x14ac:dyDescent="0.25">
      <c r="A1309" s="49"/>
      <c r="B1309" s="50"/>
      <c r="C1309" s="50"/>
      <c r="D1309" s="50"/>
      <c r="E1309" s="50"/>
      <c r="F1309" s="50"/>
      <c r="G1309" s="53"/>
      <c r="H1309" s="53"/>
      <c r="I1309" s="56"/>
      <c r="J1309" s="56"/>
      <c r="K1309" s="56"/>
      <c r="L1309" s="56"/>
    </row>
    <row r="1310" spans="1:12" x14ac:dyDescent="0.25">
      <c r="A1310" s="49"/>
      <c r="B1310" s="50"/>
      <c r="C1310" s="50"/>
      <c r="D1310" s="50"/>
      <c r="E1310" s="50"/>
      <c r="F1310" s="50"/>
      <c r="G1310" s="53"/>
      <c r="H1310" s="53"/>
      <c r="I1310" s="56"/>
      <c r="J1310" s="56"/>
      <c r="K1310" s="56"/>
      <c r="L1310" s="56"/>
    </row>
    <row r="1311" spans="1:12" x14ac:dyDescent="0.25">
      <c r="A1311" s="49"/>
      <c r="B1311" s="50"/>
      <c r="C1311" s="50"/>
      <c r="D1311" s="50"/>
      <c r="E1311" s="50"/>
      <c r="F1311" s="50"/>
      <c r="G1311" s="53"/>
      <c r="H1311" s="53"/>
      <c r="I1311" s="56"/>
      <c r="J1311" s="56"/>
      <c r="K1311" s="56"/>
      <c r="L1311" s="56"/>
    </row>
    <row r="1312" spans="1:12" x14ac:dyDescent="0.25">
      <c r="A1312" s="49"/>
      <c r="B1312" s="50"/>
      <c r="C1312" s="50"/>
      <c r="D1312" s="50"/>
      <c r="E1312" s="50"/>
      <c r="F1312" s="50"/>
      <c r="G1312" s="53"/>
      <c r="H1312" s="53"/>
      <c r="I1312" s="56"/>
      <c r="J1312" s="56"/>
      <c r="K1312" s="56"/>
      <c r="L1312" s="56"/>
    </row>
    <row r="1313" spans="1:12" x14ac:dyDescent="0.25">
      <c r="A1313" s="49"/>
      <c r="B1313" s="50"/>
      <c r="C1313" s="50"/>
      <c r="D1313" s="50"/>
      <c r="E1313" s="50"/>
      <c r="F1313" s="50"/>
      <c r="G1313" s="53"/>
      <c r="H1313" s="53"/>
      <c r="I1313" s="56"/>
      <c r="J1313" s="56"/>
      <c r="K1313" s="56"/>
      <c r="L1313" s="56"/>
    </row>
    <row r="1314" spans="1:12" x14ac:dyDescent="0.25">
      <c r="A1314" s="49"/>
      <c r="B1314" s="50"/>
      <c r="C1314" s="50"/>
      <c r="D1314" s="50"/>
      <c r="E1314" s="50"/>
      <c r="F1314" s="50"/>
      <c r="G1314" s="53"/>
      <c r="H1314" s="53"/>
      <c r="I1314" s="56"/>
      <c r="J1314" s="56"/>
      <c r="K1314" s="56"/>
      <c r="L1314" s="56"/>
    </row>
    <row r="1315" spans="1:12" x14ac:dyDescent="0.25">
      <c r="A1315" s="49"/>
      <c r="B1315" s="50"/>
      <c r="C1315" s="50"/>
      <c r="D1315" s="50"/>
      <c r="E1315" s="50"/>
      <c r="F1315" s="50"/>
      <c r="G1315" s="53"/>
      <c r="H1315" s="53"/>
      <c r="I1315" s="56"/>
      <c r="J1315" s="56"/>
      <c r="K1315" s="56"/>
      <c r="L1315" s="56"/>
    </row>
    <row r="1316" spans="1:12" x14ac:dyDescent="0.25">
      <c r="A1316" s="49"/>
      <c r="B1316" s="50"/>
      <c r="C1316" s="50"/>
      <c r="D1316" s="50"/>
      <c r="E1316" s="50"/>
      <c r="F1316" s="50"/>
      <c r="G1316" s="53"/>
      <c r="H1316" s="53"/>
      <c r="I1316" s="56"/>
      <c r="J1316" s="56"/>
      <c r="K1316" s="56"/>
      <c r="L1316" s="56"/>
    </row>
    <row r="1317" spans="1:12" x14ac:dyDescent="0.25">
      <c r="A1317" s="49"/>
      <c r="B1317" s="50"/>
      <c r="C1317" s="50"/>
      <c r="D1317" s="50"/>
      <c r="E1317" s="50"/>
      <c r="F1317" s="50"/>
      <c r="G1317" s="53"/>
      <c r="H1317" s="53"/>
      <c r="I1317" s="56"/>
      <c r="J1317" s="56"/>
      <c r="K1317" s="56"/>
      <c r="L1317" s="56"/>
    </row>
    <row r="1318" spans="1:12" x14ac:dyDescent="0.25">
      <c r="A1318" s="49"/>
      <c r="B1318" s="50"/>
      <c r="C1318" s="50"/>
      <c r="D1318" s="50"/>
      <c r="E1318" s="50"/>
      <c r="F1318" s="50"/>
      <c r="G1318" s="53"/>
      <c r="H1318" s="53"/>
      <c r="I1318" s="56"/>
      <c r="J1318" s="56"/>
      <c r="K1318" s="56"/>
      <c r="L1318" s="56"/>
    </row>
    <row r="1319" spans="1:12" x14ac:dyDescent="0.25">
      <c r="A1319" s="49"/>
      <c r="B1319" s="50"/>
      <c r="C1319" s="50"/>
      <c r="D1319" s="50"/>
      <c r="E1319" s="50"/>
      <c r="F1319" s="50"/>
      <c r="G1319" s="53"/>
      <c r="H1319" s="53"/>
      <c r="I1319" s="56"/>
      <c r="J1319" s="56"/>
      <c r="K1319" s="56"/>
      <c r="L1319" s="56"/>
    </row>
    <row r="1320" spans="1:12" x14ac:dyDescent="0.25">
      <c r="A1320" s="49"/>
      <c r="B1320" s="50"/>
      <c r="C1320" s="50"/>
      <c r="D1320" s="50"/>
      <c r="E1320" s="50"/>
      <c r="F1320" s="50"/>
      <c r="G1320" s="53"/>
      <c r="H1320" s="53"/>
      <c r="I1320" s="56"/>
      <c r="J1320" s="56"/>
      <c r="K1320" s="56"/>
      <c r="L1320" s="56"/>
    </row>
    <row r="1321" spans="1:12" x14ac:dyDescent="0.25">
      <c r="A1321" s="49"/>
      <c r="B1321" s="50"/>
      <c r="C1321" s="50"/>
      <c r="D1321" s="50"/>
      <c r="E1321" s="50"/>
      <c r="F1321" s="50"/>
      <c r="G1321" s="53"/>
      <c r="H1321" s="53"/>
      <c r="I1321" s="56"/>
      <c r="J1321" s="56"/>
      <c r="K1321" s="56"/>
      <c r="L1321" s="56"/>
    </row>
    <row r="1322" spans="1:12" x14ac:dyDescent="0.25">
      <c r="A1322" s="49"/>
      <c r="B1322" s="50"/>
      <c r="C1322" s="50"/>
      <c r="D1322" s="50"/>
      <c r="E1322" s="50"/>
      <c r="F1322" s="50"/>
      <c r="G1322" s="53"/>
      <c r="H1322" s="53"/>
      <c r="I1322" s="56"/>
      <c r="J1322" s="56"/>
      <c r="K1322" s="56"/>
      <c r="L1322" s="56"/>
    </row>
    <row r="1323" spans="1:12" x14ac:dyDescent="0.25">
      <c r="A1323" s="49"/>
      <c r="B1323" s="50"/>
      <c r="C1323" s="50"/>
      <c r="D1323" s="50"/>
      <c r="E1323" s="50"/>
      <c r="F1323" s="50"/>
      <c r="G1323" s="53"/>
      <c r="H1323" s="53"/>
      <c r="I1323" s="56"/>
      <c r="J1323" s="56"/>
      <c r="K1323" s="56"/>
      <c r="L1323" s="56"/>
    </row>
    <row r="1324" spans="1:12" x14ac:dyDescent="0.25">
      <c r="A1324" s="49"/>
      <c r="B1324" s="50"/>
      <c r="C1324" s="50"/>
      <c r="D1324" s="50"/>
      <c r="E1324" s="50"/>
      <c r="F1324" s="50"/>
      <c r="G1324" s="53"/>
      <c r="H1324" s="53"/>
      <c r="I1324" s="56"/>
      <c r="J1324" s="56"/>
      <c r="K1324" s="56"/>
      <c r="L1324" s="56"/>
    </row>
    <row r="1325" spans="1:12" x14ac:dyDescent="0.25">
      <c r="A1325" s="49"/>
      <c r="B1325" s="50"/>
      <c r="C1325" s="50"/>
      <c r="D1325" s="50"/>
      <c r="E1325" s="50"/>
      <c r="F1325" s="50"/>
      <c r="G1325" s="53"/>
      <c r="H1325" s="53"/>
      <c r="I1325" s="56"/>
      <c r="J1325" s="56"/>
      <c r="K1325" s="56"/>
      <c r="L1325" s="56"/>
    </row>
    <row r="1326" spans="1:12" x14ac:dyDescent="0.25">
      <c r="A1326" s="49"/>
      <c r="B1326" s="50"/>
      <c r="C1326" s="50"/>
      <c r="D1326" s="50"/>
      <c r="E1326" s="50"/>
      <c r="F1326" s="50"/>
      <c r="G1326" s="53"/>
      <c r="H1326" s="53"/>
      <c r="I1326" s="56"/>
      <c r="J1326" s="56"/>
      <c r="K1326" s="56"/>
      <c r="L1326" s="56"/>
    </row>
    <row r="1327" spans="1:12" x14ac:dyDescent="0.25">
      <c r="B1327" s="50"/>
      <c r="C1327" s="50"/>
      <c r="D1327" s="50"/>
      <c r="E1327" s="50"/>
      <c r="F1327" s="50"/>
      <c r="G1327" s="53"/>
      <c r="H1327" s="53"/>
      <c r="I1327" s="56"/>
      <c r="J1327" s="56"/>
      <c r="K1327" s="56"/>
      <c r="L1327" s="56"/>
    </row>
    <row r="1328" spans="1:12" x14ac:dyDescent="0.25">
      <c r="B1328" s="50"/>
      <c r="C1328" s="50"/>
      <c r="D1328" s="50"/>
      <c r="E1328" s="50"/>
      <c r="F1328" s="50"/>
      <c r="G1328" s="53"/>
      <c r="H1328" s="53"/>
      <c r="I1328" s="56"/>
      <c r="J1328" s="56"/>
      <c r="K1328" s="56"/>
      <c r="L1328" s="56"/>
    </row>
    <row r="1329" spans="1:12" x14ac:dyDescent="0.25">
      <c r="B1329" s="50"/>
      <c r="C1329" s="50"/>
      <c r="D1329" s="50"/>
      <c r="E1329" s="50"/>
      <c r="F1329" s="50"/>
      <c r="G1329" s="53"/>
      <c r="H1329" s="53"/>
      <c r="I1329" s="56"/>
      <c r="J1329" s="56"/>
      <c r="K1329" s="56"/>
      <c r="L1329" s="56"/>
    </row>
    <row r="1330" spans="1:12" x14ac:dyDescent="0.25">
      <c r="B1330" s="50"/>
      <c r="C1330" s="50"/>
      <c r="D1330" s="50"/>
      <c r="E1330" s="50"/>
      <c r="F1330" s="50"/>
      <c r="G1330" s="53"/>
      <c r="H1330" s="53"/>
      <c r="I1330" s="56"/>
      <c r="J1330" s="56"/>
      <c r="K1330" s="56"/>
      <c r="L1330" s="56"/>
    </row>
    <row r="1331" spans="1:12" x14ac:dyDescent="0.25">
      <c r="B1331" s="50"/>
      <c r="C1331" s="50"/>
      <c r="D1331" s="50"/>
      <c r="E1331" s="50"/>
      <c r="F1331" s="50"/>
      <c r="G1331" s="53"/>
      <c r="H1331" s="53"/>
      <c r="I1331" s="56"/>
      <c r="J1331" s="56"/>
      <c r="K1331" s="56"/>
      <c r="L1331" s="56"/>
    </row>
    <row r="1332" spans="1:12" x14ac:dyDescent="0.25">
      <c r="B1332" s="50"/>
      <c r="C1332" s="50"/>
      <c r="D1332" s="50"/>
      <c r="E1332" s="50"/>
      <c r="F1332" s="50"/>
      <c r="G1332" s="53"/>
      <c r="H1332" s="53"/>
      <c r="I1332" s="56"/>
      <c r="J1332" s="56"/>
      <c r="K1332" s="56"/>
      <c r="L1332" s="56"/>
    </row>
    <row r="1333" spans="1:12" x14ac:dyDescent="0.25">
      <c r="B1333" s="50"/>
      <c r="C1333" s="50"/>
      <c r="D1333" s="50"/>
      <c r="E1333" s="50"/>
      <c r="F1333" s="50"/>
      <c r="G1333" s="53"/>
      <c r="H1333" s="53"/>
      <c r="I1333" s="56"/>
      <c r="J1333" s="56"/>
      <c r="K1333" s="56"/>
      <c r="L1333" s="56"/>
    </row>
    <row r="1334" spans="1:12" x14ac:dyDescent="0.25">
      <c r="B1334" s="50"/>
      <c r="C1334" s="50"/>
      <c r="D1334" s="50"/>
      <c r="E1334" s="50"/>
      <c r="F1334" s="50"/>
      <c r="G1334" s="53"/>
      <c r="H1334" s="53"/>
      <c r="I1334" s="56"/>
      <c r="J1334" s="56"/>
      <c r="K1334" s="56"/>
      <c r="L1334" s="56"/>
    </row>
    <row r="1335" spans="1:12" x14ac:dyDescent="0.25">
      <c r="B1335" s="50"/>
      <c r="C1335" s="50"/>
      <c r="D1335" s="50"/>
      <c r="E1335" s="50"/>
      <c r="F1335" s="50"/>
      <c r="G1335" s="53"/>
      <c r="H1335" s="53"/>
      <c r="I1335" s="56"/>
      <c r="J1335" s="56"/>
      <c r="K1335" s="56"/>
      <c r="L1335" s="56"/>
    </row>
    <row r="1336" spans="1:12" x14ac:dyDescent="0.25">
      <c r="B1336" s="50"/>
      <c r="C1336" s="50"/>
      <c r="D1336" s="50"/>
      <c r="E1336" s="50"/>
      <c r="F1336" s="50"/>
      <c r="G1336" s="53"/>
      <c r="H1336" s="53"/>
      <c r="I1336" s="56"/>
      <c r="J1336" s="56"/>
      <c r="K1336" s="56"/>
      <c r="L1336" s="56"/>
    </row>
    <row r="1337" spans="1:12" x14ac:dyDescent="0.25">
      <c r="A1337" s="57"/>
      <c r="B1337" s="50"/>
      <c r="C1337" s="50"/>
      <c r="D1337" s="50"/>
      <c r="E1337" s="50"/>
      <c r="F1337" s="50"/>
      <c r="G1337" s="53"/>
      <c r="H1337" s="53"/>
      <c r="I1337" s="56"/>
      <c r="J1337" s="56"/>
      <c r="K1337" s="56"/>
      <c r="L1337" s="56"/>
    </row>
    <row r="1338" spans="1:12" x14ac:dyDescent="0.25">
      <c r="A1338" s="57"/>
      <c r="B1338" s="50"/>
      <c r="C1338" s="50"/>
      <c r="D1338" s="50"/>
      <c r="E1338" s="50"/>
      <c r="F1338" s="50"/>
      <c r="G1338" s="53"/>
      <c r="H1338" s="53"/>
      <c r="I1338" s="56"/>
      <c r="J1338" s="56"/>
      <c r="K1338" s="56"/>
      <c r="L1338" s="56"/>
    </row>
    <row r="1339" spans="1:12" x14ac:dyDescent="0.25">
      <c r="A1339" s="57"/>
      <c r="B1339" s="50"/>
      <c r="C1339" s="50"/>
      <c r="D1339" s="50"/>
      <c r="E1339" s="50"/>
      <c r="F1339" s="50"/>
      <c r="G1339" s="53"/>
      <c r="H1339" s="53"/>
      <c r="I1339" s="56"/>
      <c r="J1339" s="56"/>
      <c r="K1339" s="56"/>
      <c r="L1339" s="56"/>
    </row>
    <row r="1340" spans="1:12" x14ac:dyDescent="0.25">
      <c r="A1340" s="57"/>
      <c r="B1340" s="50"/>
      <c r="C1340" s="50"/>
      <c r="D1340" s="50"/>
      <c r="E1340" s="50"/>
      <c r="F1340" s="50"/>
      <c r="G1340" s="53"/>
      <c r="H1340" s="53"/>
      <c r="I1340" s="56"/>
      <c r="J1340" s="56"/>
      <c r="K1340" s="56"/>
      <c r="L1340" s="56"/>
    </row>
    <row r="1341" spans="1:12" x14ac:dyDescent="0.25">
      <c r="A1341" s="57"/>
      <c r="B1341" s="50"/>
      <c r="C1341" s="50"/>
      <c r="D1341" s="50"/>
      <c r="E1341" s="50"/>
      <c r="F1341" s="50"/>
      <c r="G1341" s="53"/>
      <c r="H1341" s="53"/>
      <c r="I1341" s="56"/>
      <c r="J1341" s="56"/>
      <c r="K1341" s="56"/>
      <c r="L1341" s="56"/>
    </row>
    <row r="1342" spans="1:12" x14ac:dyDescent="0.25">
      <c r="A1342" s="57"/>
      <c r="B1342" s="50"/>
      <c r="C1342" s="50"/>
      <c r="D1342" s="50"/>
      <c r="E1342" s="50"/>
      <c r="F1342" s="50"/>
      <c r="G1342" s="53"/>
      <c r="H1342" s="53"/>
      <c r="I1342" s="56"/>
      <c r="J1342" s="56"/>
      <c r="K1342" s="56"/>
      <c r="L1342" s="56"/>
    </row>
    <row r="1343" spans="1:12" x14ac:dyDescent="0.25">
      <c r="A1343" s="57"/>
      <c r="B1343" s="50"/>
      <c r="C1343" s="50"/>
      <c r="D1343" s="50"/>
      <c r="E1343" s="50"/>
      <c r="F1343" s="50"/>
      <c r="G1343" s="53"/>
      <c r="H1343" s="53"/>
      <c r="I1343" s="56"/>
      <c r="J1343" s="56"/>
      <c r="K1343" s="56"/>
      <c r="L1343" s="56"/>
    </row>
    <row r="1344" spans="1:12" x14ac:dyDescent="0.25">
      <c r="A1344" s="57"/>
      <c r="B1344" s="50"/>
      <c r="C1344" s="50"/>
      <c r="D1344" s="50"/>
      <c r="E1344" s="50"/>
      <c r="F1344" s="50"/>
      <c r="G1344" s="53"/>
      <c r="H1344" s="53"/>
      <c r="I1344" s="56"/>
      <c r="J1344" s="56"/>
      <c r="K1344" s="56"/>
      <c r="L1344" s="56"/>
    </row>
    <row r="1345" spans="1:12" x14ac:dyDescent="0.25">
      <c r="A1345" s="57"/>
      <c r="B1345" s="50"/>
      <c r="C1345" s="50"/>
      <c r="D1345" s="50"/>
      <c r="E1345" s="50"/>
      <c r="F1345" s="50"/>
      <c r="G1345" s="53"/>
      <c r="H1345" s="53"/>
      <c r="I1345" s="56"/>
      <c r="J1345" s="56"/>
      <c r="K1345" s="56"/>
      <c r="L1345" s="56"/>
    </row>
    <row r="1346" spans="1:12" x14ac:dyDescent="0.25">
      <c r="A1346" s="57"/>
      <c r="B1346" s="50"/>
      <c r="C1346" s="50"/>
      <c r="D1346" s="50"/>
      <c r="E1346" s="50"/>
      <c r="F1346" s="50"/>
      <c r="G1346" s="53"/>
      <c r="H1346" s="53"/>
      <c r="I1346" s="56"/>
      <c r="J1346" s="56"/>
      <c r="K1346" s="56"/>
      <c r="L1346" s="56"/>
    </row>
    <row r="1347" spans="1:12" x14ac:dyDescent="0.25">
      <c r="A1347" s="57"/>
      <c r="B1347" s="50"/>
      <c r="C1347" s="50"/>
      <c r="D1347" s="50"/>
      <c r="E1347" s="50"/>
      <c r="F1347" s="50"/>
      <c r="G1347" s="53"/>
      <c r="H1347" s="53"/>
      <c r="I1347" s="56"/>
      <c r="J1347" s="56"/>
      <c r="K1347" s="56"/>
      <c r="L1347" s="56"/>
    </row>
    <row r="1348" spans="1:12" x14ac:dyDescent="0.25">
      <c r="A1348" s="57"/>
      <c r="B1348" s="50"/>
      <c r="C1348" s="50"/>
      <c r="D1348" s="50"/>
      <c r="E1348" s="50"/>
      <c r="F1348" s="50"/>
      <c r="G1348" s="53"/>
      <c r="H1348" s="53"/>
      <c r="I1348" s="56"/>
      <c r="J1348" s="56"/>
      <c r="K1348" s="56"/>
      <c r="L1348" s="56"/>
    </row>
    <row r="1349" spans="1:12" x14ac:dyDescent="0.25">
      <c r="A1349" s="57"/>
      <c r="B1349" s="50"/>
      <c r="C1349" s="50"/>
      <c r="D1349" s="50"/>
      <c r="E1349" s="50"/>
      <c r="F1349" s="50"/>
      <c r="G1349" s="53"/>
      <c r="H1349" s="53"/>
      <c r="I1349" s="56"/>
      <c r="J1349" s="56"/>
      <c r="K1349" s="56"/>
      <c r="L1349" s="56"/>
    </row>
    <row r="1350" spans="1:12" x14ac:dyDescent="0.25">
      <c r="A1350" s="57"/>
      <c r="B1350" s="50"/>
      <c r="C1350" s="50"/>
      <c r="D1350" s="50"/>
      <c r="E1350" s="50"/>
      <c r="F1350" s="50"/>
      <c r="G1350" s="53"/>
      <c r="H1350" s="53"/>
      <c r="I1350" s="56"/>
      <c r="J1350" s="56"/>
      <c r="K1350" s="56"/>
      <c r="L1350" s="56"/>
    </row>
    <row r="1351" spans="1:12" x14ac:dyDescent="0.25">
      <c r="A1351" s="57"/>
      <c r="B1351" s="50"/>
      <c r="C1351" s="50"/>
      <c r="D1351" s="50"/>
      <c r="E1351" s="50"/>
      <c r="F1351" s="50"/>
      <c r="G1351" s="53"/>
      <c r="H1351" s="53"/>
      <c r="I1351" s="56"/>
      <c r="J1351" s="56"/>
      <c r="K1351" s="56"/>
      <c r="L1351" s="56"/>
    </row>
    <row r="1352" spans="1:12" x14ac:dyDescent="0.25">
      <c r="A1352" s="57"/>
      <c r="B1352" s="50"/>
      <c r="C1352" s="50"/>
      <c r="D1352" s="50"/>
      <c r="E1352" s="50"/>
      <c r="F1352" s="50"/>
      <c r="G1352" s="53"/>
      <c r="H1352" s="53"/>
      <c r="I1352" s="56"/>
      <c r="J1352" s="56"/>
      <c r="K1352" s="56"/>
      <c r="L1352" s="56"/>
    </row>
    <row r="1353" spans="1:12" x14ac:dyDescent="0.25">
      <c r="A1353" s="57"/>
      <c r="B1353" s="50"/>
      <c r="C1353" s="50"/>
      <c r="D1353" s="50"/>
      <c r="E1353" s="50"/>
      <c r="F1353" s="50"/>
      <c r="G1353" s="53"/>
      <c r="H1353" s="53"/>
      <c r="I1353" s="56"/>
      <c r="J1353" s="56"/>
      <c r="K1353" s="56"/>
      <c r="L1353" s="56"/>
    </row>
    <row r="1354" spans="1:12" x14ac:dyDescent="0.25">
      <c r="A1354" s="57"/>
      <c r="B1354" s="50"/>
      <c r="C1354" s="50"/>
      <c r="D1354" s="50"/>
      <c r="E1354" s="50"/>
      <c r="F1354" s="50"/>
      <c r="G1354" s="53"/>
      <c r="H1354" s="53"/>
      <c r="I1354" s="56"/>
      <c r="J1354" s="56"/>
      <c r="K1354" s="56"/>
      <c r="L1354" s="56"/>
    </row>
    <row r="1355" spans="1:12" x14ac:dyDescent="0.25">
      <c r="A1355" s="57"/>
      <c r="B1355" s="50"/>
      <c r="C1355" s="50"/>
      <c r="D1355" s="50"/>
      <c r="E1355" s="50"/>
      <c r="F1355" s="50"/>
      <c r="G1355" s="53"/>
      <c r="H1355" s="53"/>
      <c r="I1355" s="56"/>
      <c r="J1355" s="56"/>
      <c r="K1355" s="56"/>
      <c r="L1355" s="56"/>
    </row>
    <row r="1356" spans="1:12" x14ac:dyDescent="0.25">
      <c r="A1356" s="57"/>
      <c r="B1356" s="50"/>
      <c r="C1356" s="50"/>
      <c r="D1356" s="50"/>
      <c r="E1356" s="50"/>
      <c r="F1356" s="50"/>
      <c r="G1356" s="53"/>
      <c r="H1356" s="53"/>
      <c r="I1356" s="56"/>
      <c r="J1356" s="56"/>
      <c r="K1356" s="56"/>
      <c r="L1356" s="56"/>
    </row>
    <row r="1357" spans="1:12" x14ac:dyDescent="0.25">
      <c r="A1357" s="57"/>
      <c r="B1357" s="50"/>
      <c r="C1357" s="50"/>
      <c r="D1357" s="50"/>
      <c r="E1357" s="50"/>
      <c r="F1357" s="50"/>
      <c r="G1357" s="53"/>
      <c r="H1357" s="53"/>
      <c r="I1357" s="56"/>
      <c r="J1357" s="56"/>
      <c r="K1357" s="56"/>
      <c r="L1357" s="56"/>
    </row>
    <row r="1358" spans="1:12" x14ac:dyDescent="0.25">
      <c r="A1358" s="57"/>
      <c r="B1358" s="50"/>
      <c r="C1358" s="50"/>
      <c r="D1358" s="50"/>
      <c r="E1358" s="50"/>
      <c r="F1358" s="50"/>
      <c r="G1358" s="53"/>
      <c r="H1358" s="53"/>
      <c r="I1358" s="56"/>
      <c r="J1358" s="56"/>
      <c r="K1358" s="56"/>
      <c r="L1358" s="56"/>
    </row>
    <row r="1359" spans="1:12" x14ac:dyDescent="0.25">
      <c r="A1359" s="57"/>
      <c r="B1359" s="50"/>
      <c r="C1359" s="50"/>
      <c r="D1359" s="50"/>
      <c r="E1359" s="50"/>
      <c r="F1359" s="50"/>
      <c r="G1359" s="53"/>
      <c r="H1359" s="53"/>
      <c r="I1359" s="56"/>
      <c r="J1359" s="56"/>
      <c r="K1359" s="56"/>
      <c r="L1359" s="56"/>
    </row>
    <row r="1360" spans="1:12" x14ac:dyDescent="0.25">
      <c r="A1360" s="57"/>
      <c r="B1360" s="50"/>
      <c r="C1360" s="50"/>
      <c r="D1360" s="50"/>
      <c r="E1360" s="50"/>
      <c r="F1360" s="50"/>
      <c r="G1360" s="53"/>
      <c r="H1360" s="53"/>
      <c r="I1360" s="56"/>
      <c r="J1360" s="56"/>
      <c r="K1360" s="56"/>
      <c r="L1360" s="56"/>
    </row>
    <row r="1361" spans="1:12" x14ac:dyDescent="0.25">
      <c r="A1361" s="57"/>
      <c r="B1361" s="50"/>
      <c r="C1361" s="50"/>
      <c r="D1361" s="50"/>
      <c r="E1361" s="50"/>
      <c r="F1361" s="50"/>
      <c r="G1361" s="53"/>
      <c r="H1361" s="53"/>
      <c r="I1361" s="56"/>
      <c r="J1361" s="56"/>
      <c r="K1361" s="56"/>
      <c r="L1361" s="56"/>
    </row>
    <row r="1362" spans="1:12" x14ac:dyDescent="0.25">
      <c r="A1362" s="57"/>
      <c r="B1362" s="50"/>
      <c r="C1362" s="50"/>
      <c r="D1362" s="50"/>
      <c r="E1362" s="50"/>
      <c r="F1362" s="50"/>
      <c r="G1362" s="53"/>
      <c r="H1362" s="53"/>
      <c r="I1362" s="56"/>
      <c r="J1362" s="56"/>
      <c r="K1362" s="56"/>
      <c r="L1362" s="56"/>
    </row>
    <row r="1363" spans="1:12" x14ac:dyDescent="0.25">
      <c r="A1363" s="57"/>
      <c r="B1363" s="50"/>
      <c r="C1363" s="50"/>
      <c r="D1363" s="50"/>
      <c r="E1363" s="50"/>
      <c r="F1363" s="50"/>
      <c r="G1363" s="53"/>
      <c r="H1363" s="53"/>
      <c r="I1363" s="56"/>
      <c r="J1363" s="56"/>
      <c r="K1363" s="56"/>
      <c r="L1363" s="56"/>
    </row>
    <row r="1364" spans="1:12" x14ac:dyDescent="0.25">
      <c r="A1364" s="57"/>
      <c r="B1364" s="50"/>
      <c r="C1364" s="50"/>
      <c r="D1364" s="50"/>
      <c r="E1364" s="50"/>
      <c r="F1364" s="50"/>
      <c r="G1364" s="53"/>
      <c r="H1364" s="53"/>
      <c r="I1364" s="56"/>
      <c r="J1364" s="56"/>
      <c r="K1364" s="56"/>
      <c r="L1364" s="56"/>
    </row>
    <row r="1365" spans="1:12" x14ac:dyDescent="0.25">
      <c r="A1365" s="57"/>
      <c r="B1365" s="50"/>
      <c r="C1365" s="50"/>
      <c r="D1365" s="50"/>
      <c r="E1365" s="50"/>
      <c r="F1365" s="50"/>
      <c r="G1365" s="53"/>
      <c r="H1365" s="53"/>
      <c r="I1365" s="56"/>
      <c r="J1365" s="56"/>
      <c r="K1365" s="56"/>
      <c r="L1365" s="56"/>
    </row>
    <row r="1366" spans="1:12" x14ac:dyDescent="0.25">
      <c r="A1366" s="57"/>
      <c r="B1366" s="50"/>
      <c r="C1366" s="50"/>
      <c r="D1366" s="50"/>
      <c r="E1366" s="50"/>
      <c r="F1366" s="50"/>
      <c r="G1366" s="53"/>
      <c r="H1366" s="53"/>
      <c r="I1366" s="56"/>
      <c r="J1366" s="56"/>
      <c r="K1366" s="56"/>
      <c r="L1366" s="56"/>
    </row>
    <row r="1367" spans="1:12" x14ac:dyDescent="0.25">
      <c r="A1367" s="57"/>
      <c r="B1367" s="50"/>
      <c r="C1367" s="50"/>
      <c r="D1367" s="50"/>
      <c r="E1367" s="50"/>
      <c r="F1367" s="50"/>
      <c r="G1367" s="53"/>
      <c r="H1367" s="53"/>
      <c r="I1367" s="56"/>
      <c r="J1367" s="56"/>
      <c r="K1367" s="56"/>
      <c r="L1367" s="56"/>
    </row>
    <row r="1368" spans="1:12" x14ac:dyDescent="0.25">
      <c r="A1368" s="57"/>
      <c r="B1368" s="50"/>
      <c r="C1368" s="50"/>
      <c r="D1368" s="50"/>
      <c r="E1368" s="50"/>
      <c r="F1368" s="50"/>
      <c r="G1368" s="53"/>
      <c r="H1368" s="53"/>
      <c r="I1368" s="56"/>
      <c r="J1368" s="56"/>
      <c r="K1368" s="56"/>
      <c r="L1368" s="56"/>
    </row>
    <row r="1369" spans="1:12" x14ac:dyDescent="0.25">
      <c r="A1369" s="57"/>
      <c r="B1369" s="50"/>
      <c r="C1369" s="50"/>
      <c r="D1369" s="50"/>
      <c r="E1369" s="50"/>
      <c r="F1369" s="50"/>
      <c r="G1369" s="53"/>
      <c r="H1369" s="53"/>
      <c r="I1369" s="56"/>
      <c r="J1369" s="56"/>
      <c r="K1369" s="56"/>
      <c r="L1369" s="56"/>
    </row>
    <row r="1370" spans="1:12" x14ac:dyDescent="0.25">
      <c r="A1370" s="57"/>
      <c r="B1370" s="50"/>
      <c r="C1370" s="50"/>
      <c r="D1370" s="50"/>
      <c r="E1370" s="50"/>
      <c r="F1370" s="50"/>
      <c r="G1370" s="53"/>
      <c r="H1370" s="53"/>
      <c r="I1370" s="56"/>
      <c r="J1370" s="56"/>
      <c r="K1370" s="56"/>
      <c r="L1370" s="56"/>
    </row>
    <row r="1371" spans="1:12" x14ac:dyDescent="0.25">
      <c r="A1371" s="57"/>
      <c r="B1371" s="50"/>
      <c r="C1371" s="50"/>
      <c r="D1371" s="50"/>
      <c r="E1371" s="50"/>
      <c r="F1371" s="50"/>
      <c r="G1371" s="53"/>
      <c r="H1371" s="53"/>
      <c r="I1371" s="56"/>
      <c r="J1371" s="56"/>
      <c r="K1371" s="56"/>
      <c r="L1371" s="56"/>
    </row>
    <row r="1372" spans="1:12" x14ac:dyDescent="0.25">
      <c r="A1372" s="57"/>
      <c r="B1372" s="50"/>
      <c r="C1372" s="50"/>
      <c r="D1372" s="50"/>
      <c r="E1372" s="50"/>
      <c r="F1372" s="50"/>
      <c r="G1372" s="53"/>
      <c r="H1372" s="53"/>
      <c r="I1372" s="56"/>
      <c r="J1372" s="56"/>
      <c r="K1372" s="56"/>
      <c r="L1372" s="56"/>
    </row>
    <row r="1373" spans="1:12" x14ac:dyDescent="0.25">
      <c r="A1373" s="57"/>
      <c r="B1373" s="50"/>
      <c r="C1373" s="50"/>
      <c r="D1373" s="50"/>
      <c r="E1373" s="50"/>
      <c r="F1373" s="50"/>
      <c r="G1373" s="53"/>
      <c r="H1373" s="53"/>
      <c r="I1373" s="56"/>
      <c r="J1373" s="56"/>
      <c r="K1373" s="56"/>
      <c r="L1373" s="56"/>
    </row>
    <row r="1374" spans="1:12" x14ac:dyDescent="0.25">
      <c r="A1374" s="57"/>
      <c r="B1374" s="50"/>
      <c r="C1374" s="50"/>
      <c r="D1374" s="50"/>
      <c r="E1374" s="50"/>
      <c r="F1374" s="50"/>
      <c r="G1374" s="53"/>
      <c r="H1374" s="53"/>
      <c r="I1374" s="56"/>
      <c r="J1374" s="56"/>
      <c r="K1374" s="56"/>
      <c r="L1374" s="56"/>
    </row>
    <row r="1375" spans="1:12" x14ac:dyDescent="0.25">
      <c r="A1375" s="57"/>
      <c r="B1375" s="50"/>
      <c r="C1375" s="50"/>
      <c r="D1375" s="50"/>
      <c r="E1375" s="50"/>
      <c r="F1375" s="50"/>
      <c r="G1375" s="53"/>
      <c r="H1375" s="53"/>
      <c r="I1375" s="56"/>
      <c r="J1375" s="56"/>
      <c r="K1375" s="56"/>
      <c r="L1375" s="56"/>
    </row>
    <row r="1376" spans="1:12" x14ac:dyDescent="0.25">
      <c r="A1376" s="57"/>
      <c r="B1376" s="50"/>
      <c r="C1376" s="50"/>
      <c r="D1376" s="50"/>
      <c r="E1376" s="50"/>
      <c r="F1376" s="50"/>
      <c r="G1376" s="53"/>
      <c r="H1376" s="53"/>
      <c r="I1376" s="56"/>
      <c r="J1376" s="56"/>
      <c r="K1376" s="56"/>
      <c r="L1376" s="56"/>
    </row>
    <row r="1377" spans="1:12" x14ac:dyDescent="0.25">
      <c r="A1377" s="57"/>
      <c r="B1377" s="50"/>
      <c r="C1377" s="50"/>
      <c r="D1377" s="50"/>
      <c r="E1377" s="50"/>
      <c r="F1377" s="50"/>
      <c r="G1377" s="53"/>
      <c r="H1377" s="53"/>
      <c r="I1377" s="56"/>
      <c r="J1377" s="56"/>
      <c r="K1377" s="56"/>
      <c r="L1377" s="56"/>
    </row>
    <row r="1378" spans="1:12" x14ac:dyDescent="0.25">
      <c r="A1378" s="57"/>
      <c r="B1378" s="50"/>
      <c r="C1378" s="50"/>
      <c r="D1378" s="50"/>
      <c r="E1378" s="50"/>
      <c r="F1378" s="50"/>
      <c r="G1378" s="53"/>
      <c r="H1378" s="53"/>
      <c r="I1378" s="56"/>
      <c r="J1378" s="56"/>
      <c r="K1378" s="56"/>
      <c r="L1378" s="56"/>
    </row>
    <row r="1379" spans="1:12" x14ac:dyDescent="0.25">
      <c r="A1379" s="57"/>
      <c r="B1379" s="50"/>
      <c r="C1379" s="50"/>
      <c r="D1379" s="50"/>
      <c r="E1379" s="50"/>
      <c r="F1379" s="50"/>
      <c r="G1379" s="53"/>
      <c r="H1379" s="53"/>
      <c r="I1379" s="56"/>
      <c r="J1379" s="56"/>
      <c r="K1379" s="56"/>
      <c r="L1379" s="56"/>
    </row>
    <row r="1380" spans="1:12" x14ac:dyDescent="0.25">
      <c r="A1380" s="57"/>
      <c r="B1380" s="50"/>
      <c r="C1380" s="50"/>
      <c r="D1380" s="50"/>
      <c r="E1380" s="50"/>
      <c r="F1380" s="50"/>
      <c r="G1380" s="53"/>
      <c r="H1380" s="53"/>
      <c r="I1380" s="56"/>
      <c r="J1380" s="56"/>
      <c r="K1380" s="56"/>
      <c r="L1380" s="56"/>
    </row>
    <row r="1381" spans="1:12" x14ac:dyDescent="0.25">
      <c r="A1381" s="57"/>
      <c r="B1381" s="50"/>
      <c r="C1381" s="50"/>
      <c r="D1381" s="50"/>
      <c r="E1381" s="50"/>
      <c r="F1381" s="50"/>
      <c r="G1381" s="53"/>
      <c r="H1381" s="53"/>
      <c r="I1381" s="56"/>
      <c r="J1381" s="56"/>
      <c r="K1381" s="56"/>
      <c r="L1381" s="56"/>
    </row>
    <row r="1382" spans="1:12" x14ac:dyDescent="0.25">
      <c r="A1382" s="57"/>
      <c r="B1382" s="50"/>
      <c r="C1382" s="50"/>
      <c r="D1382" s="50"/>
      <c r="E1382" s="50"/>
      <c r="F1382" s="50"/>
      <c r="G1382" s="53"/>
      <c r="H1382" s="53"/>
      <c r="I1382" s="56"/>
      <c r="J1382" s="56"/>
      <c r="K1382" s="56"/>
      <c r="L1382" s="56"/>
    </row>
    <row r="1383" spans="1:12" x14ac:dyDescent="0.25">
      <c r="A1383" s="57"/>
      <c r="B1383" s="50"/>
      <c r="C1383" s="50"/>
      <c r="D1383" s="50"/>
      <c r="E1383" s="50"/>
      <c r="F1383" s="50"/>
      <c r="G1383" s="53"/>
      <c r="H1383" s="53"/>
      <c r="I1383" s="56"/>
      <c r="J1383" s="56"/>
      <c r="K1383" s="56"/>
      <c r="L1383" s="56"/>
    </row>
    <row r="1384" spans="1:12" x14ac:dyDescent="0.25">
      <c r="A1384" s="57"/>
      <c r="B1384" s="50"/>
      <c r="C1384" s="50"/>
      <c r="D1384" s="50"/>
      <c r="E1384" s="50"/>
      <c r="F1384" s="50"/>
      <c r="G1384" s="53"/>
      <c r="H1384" s="53"/>
      <c r="I1384" s="56"/>
      <c r="J1384" s="56"/>
      <c r="K1384" s="56"/>
      <c r="L1384" s="56"/>
    </row>
    <row r="1385" spans="1:12" x14ac:dyDescent="0.25">
      <c r="A1385" s="57"/>
      <c r="B1385" s="50"/>
      <c r="C1385" s="50"/>
      <c r="D1385" s="50"/>
      <c r="E1385" s="50"/>
      <c r="F1385" s="50"/>
      <c r="G1385" s="53"/>
      <c r="H1385" s="53"/>
      <c r="I1385" s="56"/>
      <c r="J1385" s="56"/>
      <c r="K1385" s="56"/>
      <c r="L1385" s="56"/>
    </row>
    <row r="1386" spans="1:12" x14ac:dyDescent="0.25">
      <c r="A1386" s="57"/>
      <c r="B1386" s="50"/>
      <c r="C1386" s="50"/>
      <c r="D1386" s="50"/>
      <c r="E1386" s="50"/>
      <c r="F1386" s="50"/>
      <c r="G1386" s="53"/>
      <c r="H1386" s="53"/>
      <c r="I1386" s="56"/>
      <c r="J1386" s="56"/>
      <c r="K1386" s="56"/>
      <c r="L1386" s="56"/>
    </row>
    <row r="1387" spans="1:12" x14ac:dyDescent="0.25">
      <c r="A1387" s="57"/>
      <c r="B1387" s="50"/>
      <c r="C1387" s="50"/>
      <c r="D1387" s="50"/>
      <c r="E1387" s="50"/>
      <c r="F1387" s="50"/>
      <c r="G1387" s="53"/>
      <c r="H1387" s="53"/>
      <c r="I1387" s="56"/>
      <c r="J1387" s="56"/>
      <c r="K1387" s="56"/>
      <c r="L1387" s="56"/>
    </row>
    <row r="1388" spans="1:12" x14ac:dyDescent="0.25">
      <c r="A1388" s="57"/>
      <c r="B1388" s="50"/>
      <c r="C1388" s="50"/>
      <c r="D1388" s="50"/>
      <c r="E1388" s="50"/>
      <c r="F1388" s="50"/>
      <c r="G1388" s="53"/>
      <c r="H1388" s="53"/>
      <c r="I1388" s="56"/>
      <c r="J1388" s="56"/>
      <c r="K1388" s="56"/>
      <c r="L1388" s="56"/>
    </row>
    <row r="1389" spans="1:12" x14ac:dyDescent="0.25">
      <c r="A1389" s="57"/>
      <c r="B1389" s="50"/>
      <c r="C1389" s="50"/>
      <c r="D1389" s="50"/>
      <c r="E1389" s="50"/>
      <c r="F1389" s="50"/>
      <c r="G1389" s="53"/>
      <c r="H1389" s="53"/>
      <c r="I1389" s="56"/>
      <c r="J1389" s="56"/>
      <c r="K1389" s="56"/>
      <c r="L1389" s="56"/>
    </row>
  </sheetData>
  <sheetProtection password="D646" sheet="1" objects="1" scenarios="1"/>
  <mergeCells count="21">
    <mergeCell ref="A1:L1"/>
    <mergeCell ref="A2:L2"/>
    <mergeCell ref="A3:L3"/>
    <mergeCell ref="A4:L4"/>
    <mergeCell ref="A5:D5"/>
    <mergeCell ref="E5:H5"/>
    <mergeCell ref="A6:L6"/>
    <mergeCell ref="C8:H8"/>
    <mergeCell ref="A9:A10"/>
    <mergeCell ref="B9:B10"/>
    <mergeCell ref="C9:C10"/>
    <mergeCell ref="D9:D10"/>
    <mergeCell ref="E9:E10"/>
    <mergeCell ref="F9:F10"/>
    <mergeCell ref="G9:G10"/>
    <mergeCell ref="H9:H10"/>
    <mergeCell ref="I9:I10"/>
    <mergeCell ref="J9:J10"/>
    <mergeCell ref="K9:K10"/>
    <mergeCell ref="L9:L10"/>
    <mergeCell ref="A1175:F1175"/>
  </mergeCells>
  <pageMargins left="0.43307086614173229" right="3.937007874015748E-2" top="0.74803149606299213" bottom="0.74803149606299213" header="0.31496062992125984" footer="0.31496062992125984"/>
  <pageSetup paperSize="9" scale="7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2019-10-11T10:18:58Z</cp:lastPrinted>
  <dcterms:created xsi:type="dcterms:W3CDTF">2019-10-11T07:43:51Z</dcterms:created>
  <dcterms:modified xsi:type="dcterms:W3CDTF">2019-10-11T10:19:12Z</dcterms:modified>
</cp:coreProperties>
</file>